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<sst xmlns="http://schemas.openxmlformats.org/spreadsheetml/2006/main" count="3272" uniqueCount="1534">
  <si>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</si>
  <si>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</si>
  <si>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</si>
  <si>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</si>
  <si>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</si>
  <si>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</si>
  <si>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</si>
  <si>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</si>
  <si>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</si>
  <si>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</si>
  <si>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</si>
  <si>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</si>
  <si>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</si>
  <si>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</si>
  <si>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</si>
  <si>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</si>
  <si>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</si>
  <si>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</si>
  <si>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</si>
  <si>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</si>
  <si>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</si>
  <si>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</si>
  <si>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</si>
  <si>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</si>
  <si>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</si>
  <si>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</si>
  <si>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</si>
  <si>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</si>
  <si>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</si>
  <si>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</si>
  <si>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</si>
  <si>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</si>
  <si>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</si>
  <si>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</si>
  <si>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</si>
  <si>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</si>
  <si>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</si>
  <si>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</si>
  <si>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</si>
  <si>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</si>
  <si>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</si>
  <si>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</si>
  <si>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</si>
  <si>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</si>
  <si>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</si>
  <si>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</si>
  <si>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</si>
  <si>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</si>
  <si>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</si>
  <si>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</si>
  <si>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</si>
  <si>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</si>
  <si>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</si>
  <si>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</si>
  <si>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</si>
  <si>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</si>
  <si>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</si>
  <si>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</si>
  <si>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</si>
  <si>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</si>
  <si>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</si>
  <si>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</si>
  <si>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</si>
  <si>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</si>
  <si>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</si>
  <si>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</si>
  <si>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</si>
  <si>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</si>
  <si>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</si>
  <si>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</si>
  <si>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</si>
  <si>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</si>
  <si>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</si>
  <si>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</si>
  <si>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</si>
  <si>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</si>
  <si>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</si>
  <si>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</si>
  <si>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</si>
  <si>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</si>
  <si>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</si>
  <si>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</si>
  <si>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</si>
  <si>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</si>
  <si>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</si>
  <si>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</si>
  <si>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</si>
  <si>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</si>
  <si>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</si>
  <si>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</si>
  <si>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</si>
  <si>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</si>
  <si>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</si>
  <si>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</si>
  <si>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</si>
  <si>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</si>
  <si>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</si>
  <si>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</si>
  <si>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</si>
  <si>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</si>
  <si>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</si>
  <si>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</si>
  <si>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</si>
  <si>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</si>
  <si>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</si>
  <si>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</si>
  <si>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</si>
  <si>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</si>
  <si>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</si>
  <si>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</si>
  <si>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</si>
  <si>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</si>
  <si>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</si>
  <si>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</si>
  <si>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</si>
  <si>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</si>
  <si>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</si>
  <si>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</si>
  <si>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</si>
  <si>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</si>
  <si>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</si>
  <si>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</si>
  <si>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</si>
  <si>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</si>
  <si>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</si>
  <si>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</si>
  <si>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</si>
  <si>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</si>
  <si>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</si>
  <si>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</si>
  <si>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</si>
  <si>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</si>
  <si>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</si>
  <si>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</si>
  <si>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</si>
  <si>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</si>
  <si>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</si>
  <si>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</si>
  <si>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</si>
  <si>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</si>
  <si>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</si>
  <si>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</si>
  <si>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</si>
  <si>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</si>
  <si>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</si>
  <si>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</si>
  <si>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</si>
  <si>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</si>
  <si>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</si>
  <si>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</si>
  <si>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</si>
  <si>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</si>
  <si>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</si>
  <si>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</si>
  <si>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</si>
  <si>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</si>
  <si>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</si>
  <si>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</si>
  <si>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</si>
  <si>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</si>
  <si>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</si>
  <si>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</si>
  <si>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</si>
  <si>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</si>
  <si>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</si>
  <si>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</si>
  <si>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</si>
  <si>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</si>
  <si>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</si>
  <si>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</si>
  <si>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</si>
  <si>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</si>
  <si>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</si>
  <si>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</si>
  <si>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</si>
  <si>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</si>
  <si>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</si>
  <si>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</si>
  <si>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</si>
  <si>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</si>
  <si>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</si>
  <si>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</si>
  <si>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</si>
  <si>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</si>
  <si>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</si>
  <si>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</si>
  <si>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</si>
  <si>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</si>
  <si>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</si>
  <si>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</si>
  <si>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</si>
  <si>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</si>
  <si>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</si>
  <si>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</si>
  <si>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</si>
  <si>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</si>
  <si>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</si>
  <si>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</si>
  <si>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</si>
  <si>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</si>
  <si>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</si>
  <si>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</si>
  <si>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</si>
  <si>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</si>
  <si>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</si>
  <si>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</si>
  <si>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</si>
  <si>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</si>
  <si>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</si>
  <si>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</si>
  <si>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</si>
  <si>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</si>
  <si>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</si>
  <si>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</si>
  <si>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</si>
  <si>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</si>
  <si>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</si>
  <si>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</si>
  <si>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</si>
  <si>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</si>
  <si>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</si>
  <si>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</si>
  <si>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</si>
  <si>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</si>
  <si>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</si>
  <si>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</si>
  <si>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</si>
  <si>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</si>
  <si>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</si>
  <si>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</si>
  <si>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</si>
  <si>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</si>
  <si>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</si>
  <si>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</si>
  <si>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</si>
  <si>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</si>
  <si>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</si>
  <si>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</si>
  <si>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</si>
  <si>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</si>
  <si>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</si>
  <si>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</si>
  <si>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</si>
  <si>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</si>
  <si>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</si>
  <si>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</si>
  <si>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</si>
  <si>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</si>
  <si>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</si>
  <si>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</si>
  <si>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</si>
  <si>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</si>
  <si>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</si>
  <si>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</si>
  <si>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</si>
  <si>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</si>
  <si>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</si>
  <si>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</si>
  <si>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</si>
  <si>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</si>
  <si>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</si>
  <si>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</si>
  <si>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</si>
  <si>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</si>
  <si>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</si>
  <si>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</si>
  <si>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</si>
  <si>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</si>
  <si>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</si>
  <si>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</si>
  <si>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</si>
  <si>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</si>
  <si>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</si>
  <si>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</si>
  <si>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</si>
  <si>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</si>
  <si>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</si>
  <si>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</si>
  <si>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</si>
  <si>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</si>
  <si>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</si>
  <si>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</si>
  <si>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</si>
  <si>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</si>
  <si>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</si>
  <si>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</si>
  <si>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</si>
  <si>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</si>
  <si>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</si>
  <si>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</si>
  <si>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</si>
  <si>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</si>
  <si>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</si>
  <si>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</si>
  <si>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</si>
  <si>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</si>
  <si>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</si>
  <si>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</si>
  <si>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</si>
  <si>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</si>
  <si>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</si>
  <si>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</si>
  <si>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</si>
  <si>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</si>
  <si>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</si>
  <si>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</si>
  <si>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</si>
  <si>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</si>
  <si>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</si>
  <si>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</si>
  <si>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</si>
  <si>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</si>
  <si>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</si>
  <si>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</si>
  <si>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</si>
  <si>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</si>
  <si>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</si>
  <si>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</si>
  <si>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</si>
  <si>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</si>
  <si>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</si>
  <si>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</si>
  <si>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</si>
  <si>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</si>
  <si>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</si>
  <si>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</si>
  <si>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</si>
  <si>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</si>
  <si>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</si>
  <si>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</si>
  <si>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</si>
  <si>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</si>
  <si>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</si>
  <si>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</si>
  <si>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</si>
  <si>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</si>
  <si>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</si>
  <si>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</si>
  <si>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</si>
  <si>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</si>
  <si>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</si>
  <si>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</si>
  <si>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</si>
  <si>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</si>
  <si>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</si>
  <si>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</si>
  <si>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</si>
  <si>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</si>
  <si>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</si>
  <si>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</si>
  <si>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</si>
  <si>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</si>
  <si>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</si>
  <si>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</si>
  <si>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</si>
  <si>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</si>
  <si>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</si>
  <si>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</si>
  <si>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</si>
  <si>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</si>
  <si>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</si>
  <si>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</si>
  <si>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</si>
  <si>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</si>
  <si>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</si>
  <si>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</si>
  <si>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</si>
  <si>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</si>
  <si>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</si>
  <si>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</si>
  <si>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</si>
  <si>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</si>
  <si>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</si>
  <si>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</si>
  <si>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</si>
  <si>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</si>
  <si>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</si>
  <si>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</si>
  <si>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</si>
  <si>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</si>
  <si>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</si>
  <si>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</si>
  <si>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</si>
  <si>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</si>
  <si>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</si>
  <si>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</si>
  <si>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</si>
  <si>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</si>
  <si>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</si>
  <si>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</si>
  <si>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</si>
  <si>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</si>
  <si>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</si>
  <si>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</si>
  <si>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</si>
  <si>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</si>
  <si>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</si>
  <si>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</si>
  <si>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</si>
  <si>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</si>
  <si>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</si>
  <si>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</si>
  <si>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</si>
  <si>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</si>
  <si>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</si>
  <si>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</si>
  <si>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</si>
  <si>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</si>
  <si>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</si>
  <si>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</si>
  <si>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</si>
  <si>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</si>
  <si>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</si>
  <si>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</si>
  <si>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</si>
  <si>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</si>
  <si>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</si>
  <si>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</si>
  <si>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</si>
  <si>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</si>
  <si>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</si>
  <si>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</si>
  <si>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</si>
  <si>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</si>
  <si>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</si>
  <si>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</si>
  <si>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</si>
  <si>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</si>
  <si>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</si>
  <si>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</si>
  <si>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</si>
  <si>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</si>
  <si>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</si>
  <si>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</si>
  <si>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</si>
  <si>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</si>
  <si>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</si>
  <si>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</si>
  <si>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</si>
  <si>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</si>
  <si>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</si>
  <si>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</si>
  <si>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</si>
  <si>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</si>
  <si>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</si>
  <si>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</si>
  <si>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</si>
  <si>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</si>
  <si>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</si>
  <si>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</si>
  <si>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</si>
  <si>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</si>
  <si>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</si>
  <si>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</si>
  <si>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</si>
  <si>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</si>
  <si>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</si>
  <si>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</si>
  <si>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</si>
  <si>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</si>
  <si>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</si>
  <si>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</si>
  <si>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</si>
  <si>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</si>
  <si>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</si>
  <si>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</si>
  <si>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</si>
  <si>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</si>
  <si>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</si>
  <si>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</si>
  <si>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</si>
  <si>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</si>
  <si>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</si>
  <si>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</si>
  <si>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</si>
  <si>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</si>
  <si>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</si>
  <si>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</si>
  <si>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</si>
  <si>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</si>
  <si>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</si>
  <si>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</si>
  <si>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</si>
  <si>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</si>
  <si>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</si>
  <si>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</si>
  <si>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</si>
  <si>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</si>
  <si>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</si>
  <si>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</si>
  <si>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</si>
  <si>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</si>
  <si>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</si>
  <si>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</si>
  <si>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</si>
  <si>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</si>
  <si>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</si>
  <si>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</si>
  <si>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</si>
  <si>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</si>
  <si>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</si>
  <si>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</si>
  <si>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</si>
  <si>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</si>
  <si>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</si>
  <si>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</si>
  <si>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</si>
  <si>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</si>
  <si>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</si>
  <si>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</si>
  <si>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</si>
  <si>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</si>
  <si>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</si>
  <si>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</si>
  <si>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</si>
  <si>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</si>
  <si>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</si>
  <si>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</si>
  <si>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</si>
  <si>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</si>
  <si>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</si>
  <si>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</si>
  <si>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</si>
  <si>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</si>
  <si>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</si>
  <si>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</si>
  <si>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</si>
  <si>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</si>
  <si>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</si>
  <si>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</si>
  <si>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</si>
  <si>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</si>
  <si>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</si>
  <si>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</si>
  <si>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</si>
  <si>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</si>
  <si>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</si>
  <si>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</si>
  <si>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</si>
  <si>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</si>
  <si>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</si>
  <si>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</si>
  <si>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</si>
  <si>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</si>
  <si>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</si>
  <si>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</si>
  <si>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</si>
  <si>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</si>
  <si>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</si>
  <si>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</si>
  <si>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</si>
  <si>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</si>
  <si>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</si>
  <si>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</si>
  <si>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</si>
  <si>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</si>
  <si>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</si>
  <si>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</si>
  <si>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</si>
  <si>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</si>
  <si>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</si>
  <si>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</si>
  <si>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</si>
  <si>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</si>
  <si>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</si>
  <si>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</si>
  <si>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</si>
  <si>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</si>
  <si>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</si>
  <si>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</si>
  <si>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</si>
  <si>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</si>
  <si>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</si>
  <si>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</si>
  <si>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</si>
  <si>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</si>
  <si>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</si>
  <si>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</si>
  <si>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</si>
  <si>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</si>
  <si>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</si>
  <si>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</si>
  <si>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</si>
  <si>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</si>
  <si>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</si>
  <si>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</si>
  <si>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</si>
  <si>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</si>
  <si>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</si>
  <si>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</si>
  <si>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</si>
  <si>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</si>
  <si>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</si>
  <si>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</si>
  <si>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</si>
  <si>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</si>
  <si>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</si>
  <si>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</si>
  <si>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</si>
  <si>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</si>
  <si>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</si>
  <si>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</si>
  <si>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</si>
  <si>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</si>
  <si>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</si>
  <si>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</si>
  <si>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</si>
  <si>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</si>
  <si>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</si>
  <si>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</si>
  <si>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</si>
  <si>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</si>
  <si>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</si>
  <si>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</si>
  <si>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</si>
  <si>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</si>
  <si>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</si>
  <si>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</si>
  <si>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</si>
  <si>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</si>
  <si>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</si>
  <si>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</si>
  <si>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</si>
  <si>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</si>
  <si>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</si>
  <si>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</si>
  <si>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</si>
  <si>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</si>
  <si>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</si>
  <si>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</si>
  <si>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</si>
  <si>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</si>
  <si>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</si>
  <si>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</si>
  <si>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</si>
  <si>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</si>
  <si>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</si>
  <si>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</si>
  <si>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</si>
  <si>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</si>
  <si>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</si>
  <si>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</si>
  <si>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</si>
  <si>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</si>
  <si>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</si>
  <si>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</si>
  <si>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</si>
  <si>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</si>
  <si>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</si>
  <si>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</si>
  <si>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</si>
  <si>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</si>
  <si>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</si>
  <si>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</si>
  <si>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</si>
  <si>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</si>
  <si>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</si>
  <si>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</si>
  <si>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</si>
  <si>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</si>
  <si>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</si>
  <si>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</si>
  <si>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</si>
  <si>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</si>
  <si>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</si>
  <si>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</si>
  <si>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</si>
  <si>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</si>
  <si>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</si>
  <si>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</si>
  <si>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</si>
  <si>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</si>
  <si>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</si>
  <si>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</si>
  <si>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</si>
  <si>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</si>
  <si>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</si>
  <si>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</si>
  <si>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</si>
  <si>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</si>
  <si>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</si>
  <si>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</si>
  <si>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</si>
  <si>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</si>
  <si>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</si>
  <si>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</si>
  <si>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</si>
  <si>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</si>
  <si>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</si>
  <si>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</si>
  <si>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</si>
  <si>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</si>
  <si>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</si>
  <si>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</si>
  <si>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</si>
  <si>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</si>
  <si>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</si>
  <si>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</si>
  <si>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</si>
  <si>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</si>
  <si>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</si>
  <si>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</si>
  <si>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</si>
  <si>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</si>
  <si>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</si>
  <si>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</si>
  <si>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</si>
  <si>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</si>
  <si>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</si>
  <si>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</si>
  <si>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</si>
  <si>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</si>
  <si>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</si>
  <si>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</si>
  <si>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</si>
  <si>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</si>
  <si>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</si>
  <si>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</si>
  <si>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</si>
  <si>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</si>
  <si>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</si>
  <si>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</si>
  <si>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</si>
  <si>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</si>
  <si>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</si>
  <si>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</si>
  <si>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</si>
  <si>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</si>
  <si>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</si>
  <si>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</si>
  <si>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</si>
  <si>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</si>
  <si>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</si>
  <si>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</si>
  <si>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</si>
  <si>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</si>
  <si>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</si>
  <si>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</si>
  <si>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</si>
  <si>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</si>
  <si>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</si>
  <si>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</si>
  <si>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</si>
  <si>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</si>
  <si>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</si>
  <si>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</si>
  <si>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</si>
  <si>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</si>
  <si>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</si>
  <si>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</si>
  <si>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</si>
  <si>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</si>
  <si>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</si>
  <si>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</si>
  <si>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</si>
  <si>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</si>
  <si>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</si>
  <si>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</si>
  <si>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</si>
  <si>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</si>
  <si>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</si>
  <si>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</si>
  <si>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</si>
  <si>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</si>
  <si>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</si>
  <si>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</si>
  <si>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</si>
  <si>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</si>
  <si>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</si>
  <si>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</si>
  <si>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</si>
  <si>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</si>
  <si>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</si>
  <si>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</si>
  <si>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</si>
  <si>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</si>
  <si>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</si>
  <si>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</si>
  <si>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</si>
  <si>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</si>
  <si>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</si>
  <si>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</si>
  <si>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</si>
  <si>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</si>
  <si>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</si>
  <si>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</si>
  <si>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</si>
  <si>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</si>
  <si>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</si>
  <si>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</si>
  <si>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</si>
  <si>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</si>
  <si>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</si>
  <si>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</si>
  <si>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</si>
  <si>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</si>
  <si>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</si>
  <si>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</si>
  <si>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</si>
  <si>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</si>
  <si>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</si>
  <si>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</si>
  <si>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</si>
  <si>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</si>
  <si>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</si>
  <si>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</si>
  <si>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</si>
  <si>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</si>
  <si>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</si>
  <si>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</si>
  <si>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</si>
  <si>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</si>
  <si>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</si>
  <si>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</si>
  <si>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</si>
  <si>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</si>
  <si>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</si>
  <si>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</si>
  <si>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</si>
  <si>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</si>
  <si>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</si>
  <si>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</si>
  <si>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</si>
  <si>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</si>
  <si>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</si>
  <si>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</si>
  <si>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</si>
  <si>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</si>
  <si>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</si>
  <si>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</si>
  <si>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</si>
  <si>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</si>
  <si>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</si>
  <si>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</si>
  <si>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</si>
  <si>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</si>
  <si>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</si>
  <si>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</si>
  <si>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</si>
  <si>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</si>
  <si>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</si>
  <si>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</si>
  <si>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</si>
  <si>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</si>
  <si>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</si>
  <si>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</si>
  <si>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</si>
  <si>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</si>
  <si>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</si>
  <si>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</si>
  <si>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</si>
  <si>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</si>
  <si>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</si>
  <si>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</si>
  <si>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</si>
  <si>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</si>
  <si>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</si>
  <si>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</si>
  <si>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</si>
  <si>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</si>
  <si>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</si>
  <si>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</si>
  <si>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</si>
  <si>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</si>
  <si>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</si>
  <si>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</si>
  <si>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</si>
  <si>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</si>
  <si>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</si>
  <si>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</si>
  <si>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</si>
  <si>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</si>
  <si>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</si>
  <si>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</si>
  <si>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</si>
  <si>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</si>
  <si>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</si>
  <si>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</si>
  <si>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</si>
  <si>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</si>
  <si>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</si>
  <si>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</si>
  <si>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</si>
  <si>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</si>
  <si>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</si>
  <si>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</si>
  <si>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</si>
  <si>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</si>
  <si>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</si>
  <si>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</si>
  <si>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</si>
  <si>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</si>
  <si>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</si>
  <si>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</si>
  <si>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</si>
  <si>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</si>
  <si>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</si>
  <si>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</si>
  <si>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</si>
  <si>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</si>
  <si>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</si>
  <si>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</si>
  <si>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</si>
  <si>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</si>
  <si>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</si>
  <si>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</si>
  <si>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</si>
  <si>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</si>
  <si>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</si>
  <si>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</si>
  <si>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</si>
  <si>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</si>
  <si>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</si>
  <si>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</si>
  <si>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</si>
  <si>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</si>
  <si>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</si>
  <si>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</si>
  <si>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</si>
  <si>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</si>
  <si>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</si>
  <si>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</si>
  <si>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</si>
  <si>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</si>
  <si>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</si>
  <si>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</si>
  <si>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</si>
  <si>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</si>
  <si>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</si>
  <si>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</si>
  <si>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</si>
  <si>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</si>
  <si>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</si>
  <si>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</si>
  <si>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</si>
  <si>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</si>
  <si>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</si>
  <si>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</si>
  <si>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</si>
  <si>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</si>
  <si>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</si>
  <si>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</si>
  <si>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</si>
  <si>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</si>
  <si>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</si>
  <si>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</si>
  <si>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</si>
  <si>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</si>
  <si>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</si>
  <si>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</si>
  <si>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</si>
  <si>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</si>
  <si>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</si>
  <si>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</si>
  <si>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</si>
  <si>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</si>
  <si>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</si>
  <si>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</si>
  <si>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</si>
  <si>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</si>
  <si>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</si>
  <si>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</si>
  <si>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</si>
  <si>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</si>
  <si>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</si>
  <si>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</si>
  <si>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</si>
  <si>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</si>
  <si>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</si>
  <si>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</si>
  <si>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</si>
  <si>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</si>
  <si>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</si>
  <si>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</si>
  <si>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</si>
  <si>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</si>
  <si>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</si>
  <si>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</si>
  <si>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</si>
  <si>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</si>
  <si>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</si>
  <si>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</si>
  <si>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</si>
  <si>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</si>
  <si>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</si>
  <si>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</si>
  <si>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</si>
  <si>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</si>
  <si>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</si>
  <si>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</si>
  <si>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</si>
  <si>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</si>
  <si>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</si>
  <si>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</si>
  <si>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</si>
  <si>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</si>
  <si>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</si>
  <si>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</si>
  <si>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</si>
  <si>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</si>
  <si>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</si>
  <si>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</si>
  <si>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</si>
  <si>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</si>
  <si>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</si>
  <si>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</si>
  <si>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</si>
  <si>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</si>
  <si>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</si>
  <si>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</si>
  <si>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</si>
  <si>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</si>
  <si>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</si>
  <si>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</si>
  <si>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</si>
  <si>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</si>
  <si>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</si>
  <si>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</si>
  <si>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</si>
  <si>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</si>
  <si>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</si>
  <si>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</si>
  <si>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</si>
  <si>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</si>
  <si>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</si>
  <si>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</si>
  <si>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</si>
  <si>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</si>
  <si>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</si>
  <si>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</si>
  <si>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</si>
  <si>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</si>
  <si>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</si>
  <si>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</si>
  <si>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</si>
  <si>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</si>
  <si>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</si>
  <si>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</si>
  <si>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</si>
  <si>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</si>
  <si>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</si>
  <si>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</si>
  <si>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</si>
  <si>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</si>
  <si>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</si>
  <si>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</si>
  <si>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</si>
  <si>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</si>
  <si>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</si>
  <si>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</si>
  <si>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</si>
  <si>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</si>
  <si>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</si>
  <si>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</si>
  <si>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</si>
  <si>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</si>
  <si>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</si>
  <si>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</si>
  <si>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</si>
  <si>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</si>
  <si>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</si>
  <si>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</si>
  <si>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</si>
  <si>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</si>
  <si>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</si>
  <si>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</si>
  <si>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</si>
  <si>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</si>
  <si>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</si>
  <si>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</si>
  <si>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</si>
  <si>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</si>
  <si>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</si>
  <si>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</si>
  <si>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</si>
  <si>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</si>
  <si>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</si>
  <si>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</si>
  <si>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</si>
  <si>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</si>
  <si>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</si>
  <si>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</si>
  <si>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</si>
  <si>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</si>
  <si>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</si>
  <si>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</si>
  <si>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</si>
  <si>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</si>
  <si>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</si>
  <si>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</si>
  <si>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</si>
  <si>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</si>
  <si>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</si>
  <si>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</si>
  <si>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</si>
  <si>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</si>
  <si>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</si>
  <si>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</si>
  <si>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</si>
  <si>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</si>
  <si>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</si>
  <si>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</si>
  <si>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</si>
  <si>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</si>
  <si>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</si>
  <si>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</si>
  <si>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</si>
  <si>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</si>
  <si>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</si>
  <si>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</si>
  <si>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</si>
  <si>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</si>
  <si>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</si>
  <si>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</si>
  <si>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</si>
  <si>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</si>
  <si>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</si>
  <si>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</si>
  <si>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</si>
  <si>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</si>
  <si>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</si>
  <si>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</si>
  <si>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</si>
  <si>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</si>
  <si>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</si>
  <si>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</si>
  <si>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</si>
  <si>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</si>
  <si>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</si>
  <si>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</si>
  <si>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</si>
  <si>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</si>
  <si>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</si>
  <si>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</si>
  <si>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</si>
  <si>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</si>
  <si>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</si>
  <si>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</si>
  <si>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</si>
  <si>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</si>
  <si>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</si>
  <si>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</si>
  <si>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</si>
  <si>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</si>
  <si>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</si>
  <si>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</si>
  <si>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</si>
  <si>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</si>
  <si>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</si>
  <si>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</si>
  <si>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</si>
  <si>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</si>
  <si>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</si>
  <si>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</si>
  <si>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</si>
  <si>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</si>
  <si>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</si>
  <si>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</si>
  <si>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</si>
  <si>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</si>
  <si>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</si>
  <si>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</si>
  <si>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</si>
  <si>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</si>
  <si>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</si>
  <si>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</si>
  <si>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</si>
  <si>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</si>
  <si>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</si>
  <si>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</si>
  <si>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</si>
  <si>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</si>
  <si>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</si>
  <si>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</si>
  <si>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</si>
  <si>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</si>
  <si>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</si>
  <si>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</si>
  <si>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</si>
  <si>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</si>
  <si>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</si>
  <si>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</si>
  <si>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</si>
  <si>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</si>
  <si>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</si>
  <si>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</si>
  <si>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</si>
  <si>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</si>
  <si>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</si>
  <si>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</si>
  <si>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</si>
  <si>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</si>
  <si>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</si>
  <si>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</si>
  <si>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</si>
  <si>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</si>
  <si>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</si>
  <si>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</si>
  <si>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</si>
  <si>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</si>
  <si>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</si>
  <si>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</si>
  <si>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</si>
  <si>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</si>
  <si>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</si>
  <si>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</si>
  <si>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</si>
  <si>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</si>
  <si>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</si>
  <si>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</si>
  <si>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</si>
  <si>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</si>
  <si>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</si>
  <si>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</si>
  <si>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</si>
  <si>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</si>
  <si>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</si>
  <si>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</si>
  <si>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</si>
  <si>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</si>
  <si>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</si>
  <si>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</si>
  <si>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</si>
  <si>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</si>
  <si>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</si>
  <si>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</si>
  <si>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</si>
  <si>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</si>
  <si>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</si>
  <si>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</si>
  <si>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</si>
  <si>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</si>
  <si>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</si>
  <si>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</si>
  <si>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</si>
  <si>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</si>
  <si>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</si>
  <si>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</si>
  <si>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</si>
  <si>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</si>
  <si>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</si>
  <si>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</si>
  <si>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</si>
  <si>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</si>
  <si>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</si>
  <si>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</si>
  <si>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</si>
  <si>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</si>
  <si>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</si>
  <si>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</si>
  <si>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</si>
  <si>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</si>
  <si>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</si>
  <si>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</si>
  <si>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</si>
  <si>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</si>
  <si>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</si>
  <si>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</si>
  <si>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</si>
  <si>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</si>
  <si>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</si>
  <si>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</si>
  <si>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</si>
  <si>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</si>
  <si>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</si>
  <si>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</si>
  <si>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</si>
  <si>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</si>
  <si>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</si>
  <si>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</si>
  <si>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</si>
  <si>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</si>
  <si>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</si>
  <si>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</si>
  <si>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</si>
  <si>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</si>
  <si>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</si>
  <si>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</si>
  <si>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</si>
  <si>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</si>
  <si>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</si>
  <si>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</si>
  <si>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</si>
  <si>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</si>
  <si>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</si>
  <si>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</si>
  <si>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</si>
  <si>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</si>
  <si>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</si>
  <si>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</si>
  <si>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</si>
  <si>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</si>
  <si>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</si>
  <si>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</si>
  <si>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</si>
  <si>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</si>
  <si>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</si>
  <si>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</si>
  <si>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</si>
  <si>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</si>
  <si>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</si>
  <si>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</si>
  <si>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</si>
  <si>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</si>
  <si>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</si>
  <si>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</si>
  <si>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</si>
  <si>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</si>
  <si>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</si>
  <si>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</si>
  <si>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</si>
  <si>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</si>
  <si>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</si>
  <si>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</si>
  <si>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</si>
  <si>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</si>
  <si>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</si>
  <si>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</si>
  <si>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</si>
  <si>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</si>
  <si>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</si>
  <si>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</si>
  <si>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</si>
  <si>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</si>
  <si>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</si>
  <si>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</si>
  <si>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</si>
  <si>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</si>
  <si>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</si>
  <si>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</si>
  <si>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</si>
  <si>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</si>
  <si>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</si>
  <si>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</si>
  <si>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</si>
  <si>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</si>
  <si>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</si>
  <si>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</si>
  <si>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</si>
  <si>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</si>
  <si>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</si>
  <si>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</si>
  <si>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</si>
  <si>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</si>
  <si>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</si>
  <si>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</si>
  <si>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</si>
  <si>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</si>
  <si>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</si>
  <si>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</si>
  <si>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</si>
  <si>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</si>
  <si>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</si>
  <si>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</si>
  <si>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</si>
  <si>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</si>
  <si>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</si>
  <si>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</si>
  <si>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</si>
  <si>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</si>
  <si>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</si>
  <si>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</si>
  <si>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</si>
  <si>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</si>
  <si>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</si>
  <si>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</si>
  <si>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</si>
  <si>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</si>
  <si>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</si>
  <si>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</si>
  <si>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</si>
  <si>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</si>
  <si>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</si>
  <si>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</si>
  <si>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</si>
  <si>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</si>
  <si>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</si>
  <si>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</si>
  <si>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</si>
  <si>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</si>
  <si>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</si>
  <si>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</si>
  <si>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</si>
  <si>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</si>
  <si>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</si>
  <si>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</si>
  <si>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</si>
  <si>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</si>
  <si>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</si>
  <si>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</si>
  <si>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</si>
  <si>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</si>
  <si>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</si>
  <si>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</si>
  <si>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</si>
  <si>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</si>
  <si>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</si>
  <si>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</si>
  <si>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</si>
  <si>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</si>
  <si>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</si>
  <si>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</si>
  <si>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</si>
  <si>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</si>
  <si>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</si>
  <si>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</si>
  <si>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</si>
  <si>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</si>
  <si>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</si>
  <si>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</si>
  <si>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</si>
  <si>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</si>
  <si>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</si>
  <si>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</si>
  <si>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</si>
  <si>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</si>
  <si>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</si>
  <si>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</si>
  <si>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</si>
  <si>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</si>
  <si>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</si>
  <si>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</si>
  <si>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</si>
  <si>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</si>
  <si>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</si>
  <si>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</si>
  <si>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</si>
  <si>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</si>
  <si>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</si>
  <si>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</si>
  <si>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</si>
  <si>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</si>
  <si>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</si>
  <si>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</si>
  <si>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</si>
  <si>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</si>
  <si>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</si>
  <si>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</si>
  <si>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</si>
  <si>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</si>
  <si>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</si>
  <si>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</si>
  <si>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</si>
  <si>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</si>
  <si>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</si>
  <si>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</si>
  <si>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</si>
  <si>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</si>
  <si>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</si>
  <si>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</si>
  <si>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</si>
  <si>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</si>
  <si>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</si>
  <si>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</si>
  <si>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</si>
  <si>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</si>
  <si>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</si>
  <si>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</si>
  <si>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</si>
  <si>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</si>
  <si>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</si>
  <si>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</si>
  <si>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</si>
  <si>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</si>
  <si>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</si>
  <si>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</si>
  <si>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</si>
  <si>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</si>
  <si>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</si>
  <si>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</si>
  <si>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</si>
  <si>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</si>
  <si>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</si>
  <si>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</si>
  <si>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</si>
  <si>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</si>
  <si>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</si>
  <si>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</si>
  <si>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</si>
  <si>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</si>
  <si>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</si>
  <si>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</si>
  <si>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</si>
  <si>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</si>
  <si>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</si>
  <si>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</si>
  <si>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НИД "Индустриален фонд" АД</t>
  </si>
  <si>
    <t>РГ-05-96</t>
  </si>
  <si>
    <t>121247332</t>
  </si>
  <si>
    <t>гр. София, ул. "Славянска" № 5, ет.4</t>
  </si>
  <si>
    <t>гр. София, ул. "Калина Малина" № 8, ет. 1</t>
  </si>
  <si>
    <t>02/9500656</t>
  </si>
  <si>
    <t>indf@abv.bg</t>
  </si>
  <si>
    <t>Мария Димитрова</t>
  </si>
  <si>
    <t>Счетоводител</t>
  </si>
  <si>
    <t>BG1100036984</t>
  </si>
  <si>
    <t>Холдинг Варна АД</t>
  </si>
  <si>
    <t>SOFIX</t>
  </si>
  <si>
    <t>Градус АД-Стара Загора АД</t>
  </si>
  <si>
    <t>BG1100002184</t>
  </si>
  <si>
    <t>BGBX40</t>
  </si>
  <si>
    <t xml:space="preserve">Химимпорт АД      </t>
  </si>
  <si>
    <t>BG1100046066</t>
  </si>
  <si>
    <t>Кепитъл Мениджмънт АДСИЦ</t>
  </si>
  <si>
    <t>BG1100121059</t>
  </si>
  <si>
    <t xml:space="preserve">Raiffeisen Bank International </t>
  </si>
  <si>
    <t>AT0000606306</t>
  </si>
  <si>
    <t>ATX</t>
  </si>
  <si>
    <t>PostNL NV</t>
  </si>
  <si>
    <t>NL0009739416</t>
  </si>
  <si>
    <t>AT&amp;T Inc</t>
  </si>
  <si>
    <t>US00206R1023</t>
  </si>
  <si>
    <t>US9344231041</t>
  </si>
  <si>
    <t>Warner Bros Discovery INC</t>
  </si>
  <si>
    <t>XS1417876163</t>
  </si>
  <si>
    <t>Елана финансов холдинг АД</t>
  </si>
  <si>
    <t>Hertha BSC GmbH &amp; Co. KGaA</t>
  </si>
  <si>
    <t>SE0011337054</t>
  </si>
  <si>
    <t>Пазарна цена</t>
  </si>
  <si>
    <t>XBUL</t>
  </si>
  <si>
    <t>XAMS</t>
  </si>
  <si>
    <t>XETRA</t>
  </si>
  <si>
    <t>XFRA</t>
  </si>
  <si>
    <t>S&amp;P</t>
  </si>
  <si>
    <t>XWBO</t>
  </si>
  <si>
    <t>S&amp;P500</t>
  </si>
  <si>
    <t>B+</t>
  </si>
  <si>
    <t>AMX</t>
  </si>
  <si>
    <t>4finance S.A.</t>
  </si>
  <si>
    <t>Prime Standard</t>
  </si>
  <si>
    <t>Ай Ти Еф Груп АД</t>
  </si>
  <si>
    <t>BG2100017198</t>
  </si>
  <si>
    <t>BG2100012231</t>
  </si>
  <si>
    <t>Справедлива стойност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</si>
</sst>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8" applyNumberFormat="1" applyFont="1" applyAlignment="1" applyProtection="1">
      <alignment horizontal="left" vertical="center"/>
      <protection/>
    </xf>
    <xf numFmtId="189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0" fontId="14" fillId="7" borderId="21" xfId="234" applyNumberFormat="1" applyFont="1" applyFill="1" applyBorder="1" applyAlignment="1" applyProtection="1">
      <alignment/>
      <protection locked="0"/>
    </xf>
    <xf numFmtId="190" fontId="14" fillId="7" borderId="22" xfId="234" applyNumberFormat="1" applyFont="1" applyFill="1" applyBorder="1" applyAlignment="1" applyProtection="1">
      <alignment/>
      <protection locked="0"/>
    </xf>
    <xf numFmtId="190" fontId="14" fillId="7" borderId="23" xfId="234" applyNumberFormat="1" applyFont="1" applyFill="1" applyBorder="1" applyAlignment="1" applyProtection="1">
      <alignment/>
      <protection locked="0"/>
    </xf>
    <xf numFmtId="190" fontId="14" fillId="7" borderId="24" xfId="234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9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9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0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4" applyNumberFormat="1" applyFont="1" applyFill="1" applyBorder="1" applyAlignment="1" applyProtection="1">
      <alignment/>
      <protection locked="0"/>
    </xf>
    <xf numFmtId="195" fontId="14" fillId="7" borderId="24" xfId="234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86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195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86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1" fillId="0" borderId="41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44927</v>
      </c>
    </row>
    <row r="7" spans="2:3" ht="15.75">
      <c r="B7" s="24" t="s">
        <v>234</v>
      </c>
      <c r="C7" s="263">
        <v>45199</v>
      </c>
    </row>
    <row r="8" spans="2:3" ht="15.75">
      <c r="B8" s="24" t="s">
        <v>235</v>
      </c>
      <c r="C8" s="263">
        <v>45225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1486</v>
      </c>
    </row>
    <row r="12" spans="2:3" ht="15.75">
      <c r="B12" s="24" t="s">
        <v>238</v>
      </c>
      <c r="C12" s="264" t="s">
        <v>1487</v>
      </c>
    </row>
    <row r="13" spans="2:3" ht="15.75">
      <c r="B13" s="24" t="s">
        <v>239</v>
      </c>
      <c r="C13" s="264" t="s">
        <v>1488</v>
      </c>
    </row>
    <row r="14" spans="2:3" ht="15.75">
      <c r="B14" s="24" t="s">
        <v>240</v>
      </c>
      <c r="C14" s="264" t="s">
        <v>1489</v>
      </c>
    </row>
    <row r="15" spans="2:3" ht="15.75">
      <c r="B15" s="24" t="s">
        <v>241</v>
      </c>
      <c r="C15" s="264" t="s">
        <v>1490</v>
      </c>
    </row>
    <row r="16" spans="2:3" ht="15.75">
      <c r="B16" s="27" t="s">
        <v>242</v>
      </c>
      <c r="C16" s="265" t="s">
        <v>1491</v>
      </c>
    </row>
    <row r="17" spans="2:3" ht="15.75">
      <c r="B17" s="27" t="s">
        <v>243</v>
      </c>
      <c r="C17" s="486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/>
    </row>
    <row r="21" spans="2:3" ht="15.75">
      <c r="B21" s="24" t="s">
        <v>238</v>
      </c>
      <c r="C21" s="264"/>
    </row>
    <row r="22" spans="2:3" ht="15.75">
      <c r="B22" s="24" t="s">
        <v>239</v>
      </c>
      <c r="C22" s="264"/>
    </row>
    <row r="23" spans="2:3" ht="15.75">
      <c r="B23" s="24" t="s">
        <v>246</v>
      </c>
      <c r="C23" s="264"/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1493</v>
      </c>
    </row>
    <row r="27" spans="2:3" ht="15.75">
      <c r="B27" s="27" t="s">
        <v>249</v>
      </c>
      <c r="C27" s="265" t="s">
        <v>1494</v>
      </c>
    </row>
    <row r="28" spans="2:3" ht="15.75">
      <c r="B28" s="27" t="s">
        <v>242</v>
      </c>
      <c r="C28" s="265" t="s">
        <v>1491</v>
      </c>
    </row>
    <row r="29" spans="2:3" ht="15.75">
      <c r="B29" s="27" t="s">
        <v>243</v>
      </c>
      <c r="C29" s="486" t="s">
        <v>1492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2" t="s">
        <v>1365</v>
      </c>
      <c r="C35" s="551" t="s">
        <v>1350</v>
      </c>
    </row>
    <row r="36" spans="2:3" ht="15.75">
      <c r="B36" s="552" t="s">
        <v>1377</v>
      </c>
      <c r="C36" s="551" t="s">
        <v>955</v>
      </c>
    </row>
    <row r="37" spans="2:3" ht="15.75">
      <c r="B37" s="552" t="s">
        <v>1426</v>
      </c>
      <c r="C37" s="551" t="s">
        <v>1375</v>
      </c>
    </row>
    <row r="38" spans="2:3" ht="15.75">
      <c r="B38" s="552" t="s">
        <v>1378</v>
      </c>
      <c r="C38" s="551" t="s">
        <v>1376</v>
      </c>
    </row>
    <row r="39" spans="2:3" ht="31.5">
      <c r="B39" s="552" t="s">
        <v>1379</v>
      </c>
      <c r="C39" s="551" t="s">
        <v>1417</v>
      </c>
    </row>
    <row r="40" spans="2:3" ht="15.75">
      <c r="B40" s="552" t="s">
        <v>1380</v>
      </c>
      <c r="C40" s="553" t="s">
        <v>252</v>
      </c>
    </row>
    <row r="41" spans="2:3" ht="15.75">
      <c r="B41" s="552" t="s">
        <v>1381</v>
      </c>
      <c r="C41" s="554" t="s">
        <v>253</v>
      </c>
    </row>
    <row r="42" spans="2:3" ht="15.75">
      <c r="B42" s="552" t="s">
        <v>1382</v>
      </c>
      <c r="C42" s="554" t="s">
        <v>256</v>
      </c>
    </row>
    <row r="43" spans="2:3" ht="15.75">
      <c r="B43" s="552" t="s">
        <v>1383</v>
      </c>
      <c r="C43" s="554" t="s">
        <v>1471</v>
      </c>
    </row>
    <row r="44" spans="2:3" ht="63">
      <c r="B44" s="552" t="s">
        <v>1384</v>
      </c>
      <c r="C44" s="555" t="s">
        <v>948</v>
      </c>
    </row>
    <row r="45" spans="2:3" ht="31.5">
      <c r="B45" s="552" t="s">
        <v>1385</v>
      </c>
      <c r="C45" s="555" t="s">
        <v>1345</v>
      </c>
    </row>
    <row r="46" spans="2:3" ht="31.5">
      <c r="B46" s="552" t="s">
        <v>1431</v>
      </c>
      <c r="C46" s="555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55" t="s">
        <v>1471</v>
      </c>
      <c r="C2" s="655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55" t="str">
        <f>CONCATENATE("на ",UPPER(dfName))</f>
        <v>на НИД "ИНДУСТРИАЛЕН ФОНД" АД</v>
      </c>
      <c r="C3" s="655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55" t="str">
        <f>CONCATENATE("към ",TEXT(EndDate,"dd.mm.yyyy")," г.")</f>
        <v>към 30.09.2023 г.</v>
      </c>
      <c r="C4" s="655"/>
      <c r="D4" s="74" t="s">
        <v>914</v>
      </c>
      <c r="E4" s="221">
        <f>ReportedCompletionDate</f>
        <v>45225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Мария Димитрова</v>
      </c>
      <c r="F5" s="64"/>
      <c r="I5" s="63"/>
    </row>
    <row r="6" spans="4:9" s="59" customFormat="1" ht="15.75">
      <c r="D6" s="74" t="s">
        <v>250</v>
      </c>
      <c r="E6" s="76">
        <f>udManager</f>
        <v>0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.75">
      <c r="A10" s="303"/>
      <c r="B10" s="53"/>
      <c r="C10" s="574"/>
      <c r="D10" s="303"/>
      <c r="E10" s="303"/>
      <c r="F10" s="613">
        <f>E10/'1-SB'!$C$47</f>
        <v>0</v>
      </c>
    </row>
    <row r="11" spans="1:6" ht="15.75">
      <c r="A11" s="303"/>
      <c r="B11" s="53"/>
      <c r="C11" s="574"/>
      <c r="D11" s="303"/>
      <c r="E11" s="303"/>
      <c r="F11" s="613">
        <f>E11/'1-SB'!$C$47</f>
        <v>0</v>
      </c>
    </row>
    <row r="12" spans="1:6" ht="15.75">
      <c r="A12" s="303"/>
      <c r="B12" s="53"/>
      <c r="C12" s="574"/>
      <c r="D12" s="303"/>
      <c r="E12" s="303"/>
      <c r="F12" s="613">
        <f>E12/'1-SB'!$C$47</f>
        <v>0</v>
      </c>
    </row>
    <row r="13" spans="1:6" ht="15.75">
      <c r="A13" s="303"/>
      <c r="B13" s="53"/>
      <c r="C13" s="574"/>
      <c r="D13" s="303"/>
      <c r="E13" s="303"/>
      <c r="F13" s="613">
        <f>E13/'1-SB'!$C$47</f>
        <v>0</v>
      </c>
    </row>
    <row r="14" spans="1:6" ht="15.75">
      <c r="A14" s="303"/>
      <c r="B14" s="53"/>
      <c r="C14" s="574"/>
      <c r="D14" s="303"/>
      <c r="E14" s="303"/>
      <c r="F14" s="613">
        <f>E14/'1-SB'!$C$47</f>
        <v>0</v>
      </c>
    </row>
    <row r="15" spans="1:6" ht="15.75">
      <c r="A15" s="303"/>
      <c r="B15" s="53"/>
      <c r="C15" s="574"/>
      <c r="D15" s="303"/>
      <c r="E15" s="303"/>
      <c r="F15" s="613">
        <f>E15/'1-SB'!$C$47</f>
        <v>0</v>
      </c>
    </row>
    <row r="16" spans="1:6" ht="15.75">
      <c r="A16" s="303"/>
      <c r="B16" s="53"/>
      <c r="C16" s="574"/>
      <c r="D16" s="303"/>
      <c r="E16" s="303"/>
      <c r="F16" s="613">
        <f>E16/'1-SB'!$C$47</f>
        <v>0</v>
      </c>
    </row>
    <row r="17" spans="1:6" ht="15.75">
      <c r="A17" s="303"/>
      <c r="B17" s="53"/>
      <c r="C17" s="574"/>
      <c r="D17" s="303"/>
      <c r="E17" s="303"/>
      <c r="F17" s="613">
        <f>E17/'1-SB'!$C$47</f>
        <v>0</v>
      </c>
    </row>
    <row r="18" spans="1:6" ht="15.75">
      <c r="A18" s="303"/>
      <c r="B18" s="53"/>
      <c r="C18" s="574"/>
      <c r="D18" s="303"/>
      <c r="E18" s="228"/>
      <c r="F18" s="613">
        <f>E18/'1-SB'!$C$47</f>
        <v>0</v>
      </c>
    </row>
    <row r="19" spans="1:6" ht="15.75">
      <c r="A19" s="303"/>
      <c r="B19" s="53"/>
      <c r="C19" s="574"/>
      <c r="D19" s="303"/>
      <c r="E19" s="228"/>
      <c r="F19" s="613">
        <f>E19/'1-SB'!$C$47</f>
        <v>0</v>
      </c>
    </row>
    <row r="20" spans="1:6" ht="15.75">
      <c r="A20" s="303"/>
      <c r="B20" s="53"/>
      <c r="C20" s="574"/>
      <c r="D20" s="303"/>
      <c r="E20" s="303"/>
      <c r="F20" s="613">
        <f>E20/'1-SB'!$C$47</f>
        <v>0</v>
      </c>
    </row>
    <row r="21" spans="1:6" ht="15.75">
      <c r="A21" s="303"/>
      <c r="B21" s="53"/>
      <c r="C21" s="574"/>
      <c r="D21" s="303"/>
      <c r="E21" s="303"/>
      <c r="F21" s="613">
        <f>E21/'1-SB'!$C$47</f>
        <v>0</v>
      </c>
    </row>
    <row r="22" spans="1:6" ht="15.75">
      <c r="A22" s="303"/>
      <c r="B22" s="53"/>
      <c r="C22" s="574"/>
      <c r="D22" s="303"/>
      <c r="E22" s="303"/>
      <c r="F22" s="613">
        <f>E22/'1-SB'!$C$47</f>
        <v>0</v>
      </c>
    </row>
    <row r="23" spans="1:6" ht="15.75">
      <c r="A23" s="303"/>
      <c r="B23" s="53"/>
      <c r="C23" s="574"/>
      <c r="D23" s="303"/>
      <c r="E23" s="303"/>
      <c r="F23" s="613">
        <f>E23/'1-SB'!$C$47</f>
        <v>0</v>
      </c>
    </row>
    <row r="24" spans="1:6" ht="15.75">
      <c r="A24" s="303"/>
      <c r="B24" s="53"/>
      <c r="C24" s="574"/>
      <c r="D24" s="303"/>
      <c r="E24" s="303"/>
      <c r="F24" s="613">
        <f>E24/'1-SB'!$C$47</f>
        <v>0</v>
      </c>
    </row>
    <row r="25" spans="1:6" ht="15.75">
      <c r="A25" s="303"/>
      <c r="B25" s="53"/>
      <c r="C25" s="574"/>
      <c r="D25" s="303"/>
      <c r="E25" s="303"/>
      <c r="F25" s="613">
        <f>E25/'1-SB'!$C$47</f>
        <v>0</v>
      </c>
    </row>
    <row r="26" spans="1:6" ht="15.75">
      <c r="A26" s="303"/>
      <c r="B26" s="53"/>
      <c r="C26" s="574"/>
      <c r="D26" s="303"/>
      <c r="E26" s="303"/>
      <c r="F26" s="613">
        <f>E26/'1-SB'!$C$47</f>
        <v>0</v>
      </c>
    </row>
    <row r="27" spans="1:6" ht="15.75">
      <c r="A27" s="303"/>
      <c r="B27" s="53"/>
      <c r="C27" s="574"/>
      <c r="D27" s="303"/>
      <c r="E27" s="303"/>
      <c r="F27" s="613">
        <f>E27/'1-SB'!$C$47</f>
        <v>0</v>
      </c>
    </row>
    <row r="28" spans="1:6" ht="15.75">
      <c r="A28" s="303"/>
      <c r="B28" s="53"/>
      <c r="C28" s="574"/>
      <c r="D28" s="303"/>
      <c r="E28" s="303"/>
      <c r="F28" s="613">
        <f>E28/'1-SB'!$C$47</f>
        <v>0</v>
      </c>
    </row>
    <row r="29" spans="1:6" ht="15.75">
      <c r="A29" s="305"/>
      <c r="B29" s="289"/>
      <c r="C29" s="574"/>
      <c r="D29" s="305"/>
      <c r="E29" s="305"/>
      <c r="F29" s="614">
        <f>E29/'1-SB'!$C$47</f>
        <v>0</v>
      </c>
    </row>
    <row r="30" ht="15.7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0" t="s">
        <v>948</v>
      </c>
      <c r="B2" s="690"/>
      <c r="C2" s="690"/>
      <c r="D2" s="690"/>
      <c r="E2" s="690"/>
      <c r="F2" s="690"/>
      <c r="G2" s="64"/>
      <c r="H2" s="64"/>
      <c r="I2" s="64"/>
      <c r="J2" s="41"/>
      <c r="K2" s="63"/>
      <c r="L2" s="63"/>
    </row>
    <row r="3" spans="1:12" s="59" customFormat="1" ht="15.75">
      <c r="A3" s="692" t="str">
        <f>CONCATENATE("на ",UPPER(dfName))</f>
        <v>на НИД "ИНДУСТРИАЛЕН ФОНД" АД</v>
      </c>
      <c r="B3" s="692"/>
      <c r="C3" s="692"/>
      <c r="D3" s="692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2" t="str">
        <f>CONCATENATE("към ",TEXT(EndDate,"dd.mm.yyyy")," г.")</f>
        <v>към 30.09.2023 г.</v>
      </c>
      <c r="B4" s="692"/>
      <c r="C4" s="692"/>
      <c r="D4" s="692"/>
      <c r="E4" s="74" t="s">
        <v>914</v>
      </c>
      <c r="F4" s="221">
        <f>ReportedCompletionDate</f>
        <v>45225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Мария Димитрова</v>
      </c>
      <c r="G5" s="64"/>
      <c r="J5" s="63"/>
    </row>
    <row r="6" spans="5:10" s="59" customFormat="1" ht="15.75">
      <c r="E6" s="74" t="s">
        <v>250</v>
      </c>
      <c r="F6" s="76">
        <f>udManager</f>
        <v>0</v>
      </c>
      <c r="G6" s="67"/>
      <c r="H6" s="67"/>
      <c r="I6" s="69"/>
      <c r="J6" s="69"/>
    </row>
    <row r="8" s="541" customFormat="1" ht="15.75"/>
    <row r="9" s="541" customFormat="1" ht="15.75"/>
    <row r="10" spans="1:7" s="541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1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1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1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1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1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1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1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1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1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1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1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1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1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1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1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1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1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1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1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1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1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1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1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1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1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1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1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1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1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1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1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1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1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1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1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1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1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1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1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1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1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1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1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1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1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1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1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1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1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1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1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1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1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1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1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1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1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1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1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1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1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1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1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1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1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1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1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1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1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1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1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1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1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1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1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1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1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1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1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1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1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1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1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1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1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1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1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1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1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1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1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1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1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1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1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1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1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1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1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1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1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1" customFormat="1" ht="15.75"/>
    <row r="113" s="541" customFormat="1" ht="15.75"/>
    <row r="114" s="541" customFormat="1" ht="15.75"/>
    <row r="115" s="541" customFormat="1" ht="15.75"/>
    <row r="116" spans="2:7" s="541" customFormat="1" ht="15.75">
      <c r="B116" s="587" t="s">
        <v>951</v>
      </c>
      <c r="C116" s="691" t="s">
        <v>979</v>
      </c>
      <c r="D116" s="691"/>
      <c r="E116" s="691"/>
      <c r="F116" s="691"/>
      <c r="G116" s="691"/>
    </row>
    <row r="117" spans="3:7" s="541" customFormat="1" ht="15.75">
      <c r="C117" s="691"/>
      <c r="D117" s="691"/>
      <c r="E117" s="691"/>
      <c r="F117" s="691"/>
      <c r="G117" s="691"/>
    </row>
    <row r="118" spans="3:7" s="541" customFormat="1" ht="15.75">
      <c r="C118" s="691"/>
      <c r="D118" s="691"/>
      <c r="E118" s="691"/>
      <c r="F118" s="691"/>
      <c r="G118" s="691"/>
    </row>
    <row r="119" spans="3:7" s="541" customFormat="1" ht="15.75">
      <c r="C119" s="691"/>
      <c r="D119" s="691"/>
      <c r="E119" s="691"/>
      <c r="F119" s="691"/>
      <c r="G119" s="691"/>
    </row>
    <row r="120" s="541" customFormat="1" ht="15.75">
      <c r="A120" s="542" t="s">
        <v>1336</v>
      </c>
    </row>
    <row r="121" spans="1:7" s="541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1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1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1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0" t="s">
        <v>1345</v>
      </c>
      <c r="B2" s="690"/>
      <c r="C2" s="690"/>
      <c r="D2" s="690"/>
      <c r="E2" s="690"/>
      <c r="F2" s="302"/>
      <c r="G2" s="64"/>
      <c r="H2" s="64"/>
      <c r="I2" s="64"/>
      <c r="J2" s="41"/>
      <c r="K2" s="63"/>
      <c r="L2" s="63"/>
    </row>
    <row r="3" spans="1:12" s="59" customFormat="1" ht="15.75">
      <c r="A3" s="655" t="str">
        <f>CONCATENATE("на ",UPPER(dfName))</f>
        <v>на НИД "ИНДУСТРИАЛЕН ФОНД" АД</v>
      </c>
      <c r="B3" s="655"/>
      <c r="C3" s="655"/>
      <c r="D3" s="655"/>
      <c r="E3" s="655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3" t="str">
        <f>CONCATENATE("към ",TEXT(EndDate,"dd.mm.yyyy")," г.")</f>
        <v>към 30.09.2023 г.</v>
      </c>
      <c r="B4" s="693"/>
      <c r="C4" s="693"/>
      <c r="D4" s="74" t="s">
        <v>914</v>
      </c>
      <c r="E4" s="221">
        <f>ReportedCompletionDate</f>
        <v>45225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Мария Димитрова</v>
      </c>
      <c r="F5" s="64"/>
      <c r="I5" s="63"/>
    </row>
    <row r="6" spans="4:9" s="59" customFormat="1" ht="15.75">
      <c r="D6" s="74" t="s">
        <v>250</v>
      </c>
      <c r="E6" s="76">
        <f>udManager</f>
        <v>0</v>
      </c>
      <c r="F6" s="67"/>
      <c r="G6" s="67"/>
      <c r="H6" s="69"/>
      <c r="I6" s="69"/>
    </row>
    <row r="7" ht="16.5" thickBot="1"/>
    <row r="8" spans="1:5" s="541" customFormat="1" ht="15" customHeight="1">
      <c r="A8" s="694" t="s">
        <v>257</v>
      </c>
      <c r="B8" s="696" t="s">
        <v>259</v>
      </c>
      <c r="C8" s="271"/>
      <c r="D8" s="698" t="s">
        <v>953</v>
      </c>
      <c r="E8" s="696" t="s">
        <v>980</v>
      </c>
    </row>
    <row r="9" spans="1:5" s="541" customFormat="1" ht="108.75" customHeight="1">
      <c r="A9" s="695"/>
      <c r="B9" s="697"/>
      <c r="C9" s="278" t="s">
        <v>952</v>
      </c>
      <c r="D9" s="699"/>
      <c r="E9" s="700"/>
    </row>
    <row r="10" spans="1:5" s="541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41" customFormat="1" ht="15.75">
      <c r="A11" s="583"/>
      <c r="B11" s="272"/>
      <c r="C11" s="274"/>
      <c r="D11" s="273"/>
      <c r="E11" s="590"/>
    </row>
    <row r="12" spans="1:5" s="541" customFormat="1" ht="15.75">
      <c r="A12" s="584"/>
      <c r="B12" s="274"/>
      <c r="C12" s="274"/>
      <c r="D12" s="275"/>
      <c r="E12" s="591"/>
    </row>
    <row r="13" spans="1:5" s="541" customFormat="1" ht="15.75">
      <c r="A13" s="584"/>
      <c r="B13" s="274"/>
      <c r="C13" s="274"/>
      <c r="D13" s="275"/>
      <c r="E13" s="591"/>
    </row>
    <row r="14" spans="1:5" s="541" customFormat="1" ht="15.75">
      <c r="A14" s="584"/>
      <c r="B14" s="274"/>
      <c r="C14" s="274"/>
      <c r="D14" s="275"/>
      <c r="E14" s="591"/>
    </row>
    <row r="15" spans="1:5" s="541" customFormat="1" ht="15.75">
      <c r="A15" s="584"/>
      <c r="B15" s="276"/>
      <c r="C15" s="274"/>
      <c r="D15" s="275"/>
      <c r="E15" s="591"/>
    </row>
    <row r="16" spans="1:5" s="541" customFormat="1" ht="15.75">
      <c r="A16" s="584"/>
      <c r="B16" s="276"/>
      <c r="C16" s="274"/>
      <c r="D16" s="277"/>
      <c r="E16" s="592"/>
    </row>
    <row r="17" spans="1:5" s="541" customFormat="1" ht="15.75">
      <c r="A17" s="584"/>
      <c r="B17" s="276"/>
      <c r="C17" s="274"/>
      <c r="D17" s="277"/>
      <c r="E17" s="592"/>
    </row>
    <row r="18" spans="1:5" s="541" customFormat="1" ht="15.75">
      <c r="A18" s="584"/>
      <c r="B18" s="274"/>
      <c r="C18" s="274"/>
      <c r="D18" s="277"/>
      <c r="E18" s="592"/>
    </row>
    <row r="19" spans="1:5" s="541" customFormat="1" ht="15.75">
      <c r="A19" s="584"/>
      <c r="B19" s="274"/>
      <c r="C19" s="274"/>
      <c r="D19" s="277"/>
      <c r="E19" s="592"/>
    </row>
    <row r="20" spans="1:5" s="541" customFormat="1" ht="15.75">
      <c r="A20" s="584"/>
      <c r="B20" s="274"/>
      <c r="C20" s="274"/>
      <c r="D20" s="277"/>
      <c r="E20" s="592"/>
    </row>
    <row r="21" spans="1:5" s="541" customFormat="1" ht="15.75">
      <c r="A21" s="584"/>
      <c r="B21" s="274"/>
      <c r="C21" s="274"/>
      <c r="D21" s="277"/>
      <c r="E21" s="592"/>
    </row>
    <row r="22" spans="1:5" s="541" customFormat="1" ht="15.75">
      <c r="A22" s="584"/>
      <c r="B22" s="276"/>
      <c r="C22" s="274"/>
      <c r="D22" s="277"/>
      <c r="E22" s="592"/>
    </row>
    <row r="23" spans="1:5" s="541" customFormat="1" ht="15.75">
      <c r="A23" s="584"/>
      <c r="B23" s="276"/>
      <c r="C23" s="274"/>
      <c r="D23" s="277"/>
      <c r="E23" s="592"/>
    </row>
    <row r="24" spans="1:5" s="541" customFormat="1" ht="15.75">
      <c r="A24" s="584"/>
      <c r="B24" s="276"/>
      <c r="C24" s="274"/>
      <c r="D24" s="277"/>
      <c r="E24" s="592"/>
    </row>
    <row r="25" spans="1:5" s="541" customFormat="1" ht="15.75">
      <c r="A25" s="584"/>
      <c r="B25" s="274"/>
      <c r="C25" s="274"/>
      <c r="D25" s="277"/>
      <c r="E25" s="592"/>
    </row>
    <row r="26" spans="1:5" s="541" customFormat="1" ht="15.75">
      <c r="A26" s="584"/>
      <c r="B26" s="274"/>
      <c r="C26" s="274"/>
      <c r="D26" s="277"/>
      <c r="E26" s="592"/>
    </row>
    <row r="27" spans="1:5" s="541" customFormat="1" ht="15.75">
      <c r="A27" s="584"/>
      <c r="B27" s="274"/>
      <c r="C27" s="274"/>
      <c r="D27" s="277"/>
      <c r="E27" s="592"/>
    </row>
    <row r="28" spans="1:5" s="541" customFormat="1" ht="15.75">
      <c r="A28" s="584"/>
      <c r="B28" s="274"/>
      <c r="C28" s="274"/>
      <c r="D28" s="277"/>
      <c r="E28" s="592"/>
    </row>
    <row r="29" spans="1:5" s="541" customFormat="1" ht="15.75">
      <c r="A29" s="584"/>
      <c r="B29" s="276"/>
      <c r="C29" s="274"/>
      <c r="D29" s="277"/>
      <c r="E29" s="592"/>
    </row>
    <row r="30" spans="1:5" s="541" customFormat="1" ht="15.75">
      <c r="A30" s="584"/>
      <c r="B30" s="276"/>
      <c r="C30" s="274"/>
      <c r="D30" s="277"/>
      <c r="E30" s="592"/>
    </row>
    <row r="31" spans="1:5" s="541" customFormat="1" ht="15.75">
      <c r="A31" s="584"/>
      <c r="B31" s="276"/>
      <c r="C31" s="274"/>
      <c r="D31" s="277"/>
      <c r="E31" s="592"/>
    </row>
    <row r="32" spans="1:5" s="541" customFormat="1" ht="15.75">
      <c r="A32" s="584"/>
      <c r="B32" s="276"/>
      <c r="C32" s="274"/>
      <c r="D32" s="277"/>
      <c r="E32" s="592"/>
    </row>
    <row r="33" spans="1:5" s="541" customFormat="1" ht="15.75">
      <c r="A33" s="584"/>
      <c r="B33" s="276"/>
      <c r="C33" s="274"/>
      <c r="D33" s="277"/>
      <c r="E33" s="592"/>
    </row>
    <row r="34" spans="1:5" ht="15.75">
      <c r="A34" s="584"/>
      <c r="B34" s="276"/>
      <c r="C34" s="274"/>
      <c r="D34" s="277"/>
      <c r="E34" s="592"/>
    </row>
    <row r="35" spans="1:5" ht="15.75">
      <c r="A35" s="584"/>
      <c r="B35" s="276"/>
      <c r="C35" s="274"/>
      <c r="D35" s="277"/>
      <c r="E35" s="592"/>
    </row>
    <row r="36" spans="1:5" ht="15.75">
      <c r="A36" s="584"/>
      <c r="B36" s="276"/>
      <c r="C36" s="274"/>
      <c r="D36" s="277"/>
      <c r="E36" s="592"/>
    </row>
    <row r="37" spans="1:5" ht="15.75">
      <c r="A37" s="584"/>
      <c r="B37" s="276"/>
      <c r="C37" s="274"/>
      <c r="D37" s="277"/>
      <c r="E37" s="592"/>
    </row>
    <row r="38" spans="1:5" ht="15.75">
      <c r="A38" s="584"/>
      <c r="B38" s="276"/>
      <c r="C38" s="274"/>
      <c r="D38" s="277"/>
      <c r="E38" s="592"/>
    </row>
    <row r="39" spans="1:5" ht="15.75">
      <c r="A39" s="584"/>
      <c r="B39" s="276"/>
      <c r="C39" s="274"/>
      <c r="D39" s="277"/>
      <c r="E39" s="592"/>
    </row>
    <row r="40" spans="1:5" ht="15.75">
      <c r="A40" s="584"/>
      <c r="B40" s="276"/>
      <c r="C40" s="274"/>
      <c r="D40" s="277"/>
      <c r="E40" s="592"/>
    </row>
    <row r="41" spans="1:5" ht="15.75">
      <c r="A41" s="584"/>
      <c r="B41" s="276"/>
      <c r="C41" s="274"/>
      <c r="D41" s="277"/>
      <c r="E41" s="592"/>
    </row>
    <row r="42" spans="1:5" ht="15.75">
      <c r="A42" s="584"/>
      <c r="B42" s="276"/>
      <c r="C42" s="274"/>
      <c r="D42" s="277"/>
      <c r="E42" s="592"/>
    </row>
    <row r="43" spans="1:5" ht="15.75">
      <c r="A43" s="584"/>
      <c r="B43" s="276"/>
      <c r="C43" s="274"/>
      <c r="D43" s="277"/>
      <c r="E43" s="592"/>
    </row>
    <row r="44" spans="1:5" ht="15.75">
      <c r="A44" s="584"/>
      <c r="B44" s="276"/>
      <c r="C44" s="274"/>
      <c r="D44" s="277"/>
      <c r="E44" s="592"/>
    </row>
    <row r="45" spans="1:5" ht="15.75">
      <c r="A45" s="584"/>
      <c r="B45" s="276"/>
      <c r="C45" s="274"/>
      <c r="D45" s="277"/>
      <c r="E45" s="592"/>
    </row>
    <row r="46" spans="1:5" ht="15.75">
      <c r="A46" s="584"/>
      <c r="B46" s="276"/>
      <c r="C46" s="274"/>
      <c r="D46" s="277"/>
      <c r="E46" s="592"/>
    </row>
    <row r="47" spans="1:5" ht="15.75">
      <c r="A47" s="584"/>
      <c r="B47" s="276"/>
      <c r="C47" s="274"/>
      <c r="D47" s="277"/>
      <c r="E47" s="592"/>
    </row>
    <row r="48" spans="1:5" ht="15.75">
      <c r="A48" s="584"/>
      <c r="B48" s="276"/>
      <c r="C48" s="274"/>
      <c r="D48" s="277"/>
      <c r="E48" s="592"/>
    </row>
    <row r="49" spans="1:5" ht="15.75">
      <c r="A49" s="584"/>
      <c r="B49" s="276"/>
      <c r="C49" s="274"/>
      <c r="D49" s="277"/>
      <c r="E49" s="592"/>
    </row>
    <row r="50" spans="1:5" ht="15.75">
      <c r="A50" s="584"/>
      <c r="B50" s="276"/>
      <c r="C50" s="274"/>
      <c r="D50" s="277"/>
      <c r="E50" s="592"/>
    </row>
    <row r="51" spans="1:5" ht="15.75">
      <c r="A51" s="584"/>
      <c r="B51" s="276"/>
      <c r="C51" s="274"/>
      <c r="D51" s="277"/>
      <c r="E51" s="592"/>
    </row>
    <row r="52" spans="1:5" ht="15.75">
      <c r="A52" s="584"/>
      <c r="B52" s="276"/>
      <c r="C52" s="274"/>
      <c r="D52" s="277"/>
      <c r="E52" s="592"/>
    </row>
    <row r="53" spans="1:5" ht="15.75">
      <c r="A53" s="584"/>
      <c r="B53" s="276"/>
      <c r="C53" s="274"/>
      <c r="D53" s="277"/>
      <c r="E53" s="592"/>
    </row>
    <row r="54" spans="1:5" ht="15.75">
      <c r="A54" s="584"/>
      <c r="B54" s="276"/>
      <c r="C54" s="274"/>
      <c r="D54" s="277"/>
      <c r="E54" s="592"/>
    </row>
    <row r="55" spans="1:5" ht="15.75">
      <c r="A55" s="584"/>
      <c r="B55" s="276"/>
      <c r="C55" s="274"/>
      <c r="D55" s="277"/>
      <c r="E55" s="592"/>
    </row>
    <row r="56" spans="1:5" ht="15.75">
      <c r="A56" s="584"/>
      <c r="B56" s="276"/>
      <c r="C56" s="274"/>
      <c r="D56" s="277"/>
      <c r="E56" s="592"/>
    </row>
    <row r="57" spans="1:5" ht="15.75">
      <c r="A57" s="584"/>
      <c r="B57" s="276"/>
      <c r="C57" s="274"/>
      <c r="D57" s="277"/>
      <c r="E57" s="592"/>
    </row>
    <row r="58" spans="1:5" ht="15.75">
      <c r="A58" s="584"/>
      <c r="B58" s="276"/>
      <c r="C58" s="274"/>
      <c r="D58" s="277"/>
      <c r="E58" s="592"/>
    </row>
    <row r="59" spans="1:5" ht="15.75">
      <c r="A59" s="584"/>
      <c r="B59" s="276"/>
      <c r="C59" s="274"/>
      <c r="D59" s="277"/>
      <c r="E59" s="592"/>
    </row>
    <row r="60" spans="1:5" ht="15.75">
      <c r="A60" s="584"/>
      <c r="B60" s="276"/>
      <c r="C60" s="274"/>
      <c r="D60" s="277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1" t="s">
        <v>1418</v>
      </c>
      <c r="B2" s="701"/>
      <c r="C2" s="701"/>
      <c r="D2" s="701"/>
      <c r="E2" s="701"/>
      <c r="F2" s="701"/>
      <c r="G2" s="701"/>
      <c r="H2" s="701"/>
    </row>
    <row r="3" spans="1:8" ht="15" customHeight="1">
      <c r="A3" s="655" t="str">
        <f>CONCATENATE("на ",UPPER(dfName))</f>
        <v>на НИД "ИНДУСТРИАЛЕН ФОНД" АД</v>
      </c>
      <c r="B3" s="655"/>
      <c r="C3" s="655"/>
      <c r="D3" s="655"/>
      <c r="E3" s="655"/>
      <c r="F3" s="655"/>
      <c r="G3" s="655"/>
      <c r="H3" s="655"/>
    </row>
    <row r="4" spans="1:8" ht="15.75">
      <c r="A4" s="656" t="str">
        <f>"за периода "&amp;TEXT(StartDate,"dd.mm.yyyy")&amp;" - "&amp;TEXT(EndDate,"dd.mm.yyyy")</f>
        <v>за периода 01.01.2023 - 30.09.2023</v>
      </c>
      <c r="B4" s="656"/>
      <c r="C4" s="656"/>
      <c r="D4" s="656"/>
      <c r="E4" s="656"/>
      <c r="F4" s="656"/>
      <c r="G4" s="656"/>
      <c r="H4" s="656"/>
    </row>
    <row r="5" spans="1:8" ht="15.75">
      <c r="A5" s="150"/>
      <c r="B5" s="150"/>
      <c r="C5" s="150"/>
      <c r="D5" s="150"/>
      <c r="F5" s="74" t="s">
        <v>914</v>
      </c>
      <c r="G5" s="536">
        <f>ReportedCompletionDate</f>
        <v>45225</v>
      </c>
      <c r="H5" s="537"/>
    </row>
    <row r="6" spans="1:7" ht="15.75">
      <c r="A6" s="150"/>
      <c r="B6" s="150"/>
      <c r="C6" s="150"/>
      <c r="D6" s="150"/>
      <c r="F6" s="488" t="s">
        <v>248</v>
      </c>
      <c r="G6" s="489" t="str">
        <f>authorName</f>
        <v>Мария Димитрова</v>
      </c>
    </row>
    <row r="7" spans="5:8" ht="15.75">
      <c r="E7" s="141"/>
      <c r="F7" s="488" t="s">
        <v>250</v>
      </c>
      <c r="G7" s="490">
        <f>udManager</f>
        <v>0</v>
      </c>
      <c r="H7" s="538"/>
    </row>
    <row r="8" spans="1:6" ht="16.5" thickBot="1">
      <c r="A8" s="148"/>
      <c r="B8" s="148"/>
      <c r="C8" s="148"/>
      <c r="D8" s="148"/>
      <c r="E8" s="148"/>
      <c r="F8" s="148"/>
    </row>
    <row r="9" spans="1:8" s="541" customFormat="1" ht="78.75">
      <c r="A9" s="581" t="s">
        <v>257</v>
      </c>
      <c r="B9" s="581" t="s">
        <v>1419</v>
      </c>
      <c r="C9" s="581" t="s">
        <v>1422</v>
      </c>
      <c r="D9" s="581" t="s">
        <v>1423</v>
      </c>
      <c r="E9" s="581" t="s">
        <v>1420</v>
      </c>
      <c r="F9" s="581" t="s">
        <v>1421</v>
      </c>
      <c r="G9" s="581" t="s">
        <v>1424</v>
      </c>
      <c r="H9" s="581" t="s">
        <v>1425</v>
      </c>
    </row>
    <row r="10" spans="1:8" s="541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41" customFormat="1" ht="15.75">
      <c r="A11" s="582"/>
      <c r="B11" s="579"/>
      <c r="C11" s="579"/>
      <c r="D11" s="579"/>
      <c r="E11" s="593"/>
      <c r="F11" s="593"/>
      <c r="G11" s="593"/>
      <c r="H11" s="593"/>
    </row>
    <row r="12" spans="1:8" ht="15.75">
      <c r="A12" s="582"/>
      <c r="B12" s="579"/>
      <c r="C12" s="579"/>
      <c r="D12" s="579"/>
      <c r="E12" s="593"/>
      <c r="F12" s="593"/>
      <c r="G12" s="593"/>
      <c r="H12" s="593"/>
    </row>
    <row r="13" spans="1:8" ht="15.75">
      <c r="A13" s="582"/>
      <c r="B13" s="579"/>
      <c r="C13" s="579"/>
      <c r="D13" s="579"/>
      <c r="E13" s="593"/>
      <c r="F13" s="593"/>
      <c r="G13" s="593"/>
      <c r="H13" s="593"/>
    </row>
    <row r="14" spans="1:8" ht="15.75">
      <c r="A14" s="582"/>
      <c r="B14" s="579"/>
      <c r="C14" s="579"/>
      <c r="D14" s="579"/>
      <c r="E14" s="593"/>
      <c r="F14" s="593"/>
      <c r="G14" s="593"/>
      <c r="H14" s="593"/>
    </row>
    <row r="15" spans="1:8" ht="15.75">
      <c r="A15" s="582"/>
      <c r="B15" s="579"/>
      <c r="C15" s="579"/>
      <c r="D15" s="579"/>
      <c r="E15" s="593"/>
      <c r="F15" s="593"/>
      <c r="G15" s="593"/>
      <c r="H15" s="593"/>
    </row>
    <row r="16" spans="1:8" ht="15.75">
      <c r="A16" s="582"/>
      <c r="B16" s="579"/>
      <c r="C16" s="579"/>
      <c r="D16" s="579"/>
      <c r="E16" s="593"/>
      <c r="F16" s="593"/>
      <c r="G16" s="593"/>
      <c r="H16" s="593"/>
    </row>
    <row r="17" spans="1:8" ht="15.75">
      <c r="A17" s="582"/>
      <c r="B17" s="579"/>
      <c r="C17" s="579"/>
      <c r="D17" s="579"/>
      <c r="E17" s="593"/>
      <c r="F17" s="593"/>
      <c r="G17" s="593"/>
      <c r="H17" s="593"/>
    </row>
    <row r="18" spans="1:8" ht="15.75">
      <c r="A18" s="582"/>
      <c r="B18" s="579"/>
      <c r="C18" s="579"/>
      <c r="D18" s="579"/>
      <c r="E18" s="593"/>
      <c r="F18" s="593"/>
      <c r="G18" s="593"/>
      <c r="H18" s="593"/>
    </row>
    <row r="19" spans="1:8" ht="15.75">
      <c r="A19" s="582"/>
      <c r="B19" s="579"/>
      <c r="C19" s="579"/>
      <c r="D19" s="579"/>
      <c r="E19" s="593"/>
      <c r="F19" s="593"/>
      <c r="G19" s="593"/>
      <c r="H19" s="593"/>
    </row>
    <row r="20" spans="1:8" ht="15.75">
      <c r="A20" s="582"/>
      <c r="B20" s="579"/>
      <c r="C20" s="579"/>
      <c r="D20" s="579"/>
      <c r="E20" s="593"/>
      <c r="F20" s="593"/>
      <c r="G20" s="593"/>
      <c r="H20" s="593"/>
    </row>
    <row r="21" spans="1:8" ht="15.75">
      <c r="A21" s="582"/>
      <c r="B21" s="579"/>
      <c r="C21" s="579"/>
      <c r="D21" s="579"/>
      <c r="E21" s="593"/>
      <c r="F21" s="593"/>
      <c r="G21" s="593"/>
      <c r="H21" s="593"/>
    </row>
    <row r="22" spans="1:8" ht="15.75">
      <c r="A22" s="582"/>
      <c r="B22" s="579"/>
      <c r="C22" s="579"/>
      <c r="D22" s="579"/>
      <c r="E22" s="593"/>
      <c r="F22" s="593"/>
      <c r="G22" s="593"/>
      <c r="H22" s="593"/>
    </row>
    <row r="23" spans="1:8" ht="15.75">
      <c r="A23" s="582"/>
      <c r="B23" s="579"/>
      <c r="C23" s="579"/>
      <c r="D23" s="579"/>
      <c r="E23" s="593"/>
      <c r="F23" s="593"/>
      <c r="G23" s="593"/>
      <c r="H23" s="593"/>
    </row>
    <row r="24" spans="1:8" ht="15.75">
      <c r="A24" s="582"/>
      <c r="B24" s="579"/>
      <c r="C24" s="579"/>
      <c r="D24" s="579"/>
      <c r="E24" s="593"/>
      <c r="F24" s="593"/>
      <c r="G24" s="593"/>
      <c r="H24" s="593"/>
    </row>
    <row r="25" spans="1:8" ht="15.75">
      <c r="A25" s="582"/>
      <c r="B25" s="579"/>
      <c r="C25" s="579"/>
      <c r="D25" s="579"/>
      <c r="E25" s="593"/>
      <c r="F25" s="593"/>
      <c r="G25" s="593"/>
      <c r="H25" s="593"/>
    </row>
    <row r="26" spans="1:8" ht="15.75">
      <c r="A26" s="582"/>
      <c r="B26" s="579"/>
      <c r="C26" s="579"/>
      <c r="D26" s="579"/>
      <c r="E26" s="593"/>
      <c r="F26" s="593"/>
      <c r="G26" s="593"/>
      <c r="H26" s="593"/>
    </row>
    <row r="27" spans="1:8" ht="15.75">
      <c r="A27" s="582"/>
      <c r="B27" s="579"/>
      <c r="C27" s="579"/>
      <c r="D27" s="579"/>
      <c r="E27" s="593"/>
      <c r="F27" s="593"/>
      <c r="G27" s="593"/>
      <c r="H27" s="593"/>
    </row>
    <row r="28" spans="1:8" ht="15.75">
      <c r="A28" s="582"/>
      <c r="B28" s="579"/>
      <c r="C28" s="579"/>
      <c r="D28" s="579"/>
      <c r="E28" s="593"/>
      <c r="F28" s="593"/>
      <c r="G28" s="593"/>
      <c r="H28" s="593"/>
    </row>
    <row r="29" spans="1:8" ht="15.75">
      <c r="A29" s="582"/>
      <c r="B29" s="579"/>
      <c r="C29" s="579"/>
      <c r="D29" s="579"/>
      <c r="E29" s="593"/>
      <c r="F29" s="593"/>
      <c r="G29" s="593"/>
      <c r="H29" s="593"/>
    </row>
    <row r="30" spans="1:8" ht="15.75">
      <c r="A30" s="582"/>
      <c r="B30" s="579"/>
      <c r="C30" s="579"/>
      <c r="D30" s="579"/>
      <c r="E30" s="593"/>
      <c r="F30" s="593"/>
      <c r="G30" s="593"/>
      <c r="H30" s="593"/>
    </row>
    <row r="31" spans="1:8" ht="15.75">
      <c r="A31" s="582"/>
      <c r="B31" s="579"/>
      <c r="C31" s="579"/>
      <c r="D31" s="579"/>
      <c r="E31" s="593"/>
      <c r="F31" s="593"/>
      <c r="G31" s="593"/>
      <c r="H31" s="593"/>
    </row>
    <row r="32" spans="1:8" ht="15.75">
      <c r="A32" s="582"/>
      <c r="B32" s="579"/>
      <c r="C32" s="579"/>
      <c r="D32" s="579"/>
      <c r="E32" s="593"/>
      <c r="F32" s="593"/>
      <c r="G32" s="593"/>
      <c r="H32" s="593"/>
    </row>
    <row r="33" spans="1:8" ht="15.75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12">
      <selection activeCell="G273" sqref="G273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6" t="s">
        <v>1410</v>
      </c>
      <c r="B1" s="306"/>
      <c r="D1" s="315" t="s">
        <v>1415</v>
      </c>
      <c r="E1" s="315"/>
    </row>
    <row r="2" spans="1:12" ht="15.7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.7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.7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.7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.7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.7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.7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.7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.7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.7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.7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.7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.7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.7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.75">
      <c r="A16" s="309" t="s">
        <v>1411</v>
      </c>
      <c r="B16" s="293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.75">
      <c r="A17" s="293" t="s">
        <v>763</v>
      </c>
      <c r="B17" s="293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.75">
      <c r="A18" s="293" t="s">
        <v>762</v>
      </c>
      <c r="B18" s="293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.7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.7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.75">
      <c r="A21" s="287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.7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.7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.7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.7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.7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.7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.7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.7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.7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.7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.7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.7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.7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.7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.7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.7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.7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.7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.7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.7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.7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.7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.7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.7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.7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.7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.7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.7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.7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.7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.7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.7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.7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.7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.7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.7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.7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.7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.7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.7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.7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.7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.7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.7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.7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.7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.7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.7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.7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.7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.7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.7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.7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.7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.7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.7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.7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.7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.7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.7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.7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.7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.7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.7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.7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.7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.7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.7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.7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.7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.7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.7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.7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.7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.7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.7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.7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.7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.7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.7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.7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.7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.7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.7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.7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.7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.7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.7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.7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.7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.7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.7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.7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.7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.7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.7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.7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.7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.7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.7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.7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.7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.7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.7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.7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.7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.7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.7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.7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.7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.7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.7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.7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.7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.7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.7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.7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.7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.7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.7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.7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.7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.7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.7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.7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.7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.7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.7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.7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.7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.7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.7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.7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.7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.7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.7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.7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.7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.7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.7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.7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.7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.7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.75">
      <c r="D165" s="321" t="s">
        <v>598</v>
      </c>
      <c r="E165" s="321" t="s">
        <v>599</v>
      </c>
    </row>
    <row r="166" spans="4:5" ht="15.75">
      <c r="D166" s="321" t="s">
        <v>600</v>
      </c>
      <c r="E166" s="321" t="s">
        <v>601</v>
      </c>
    </row>
    <row r="167" spans="4:5" ht="15.75">
      <c r="D167" s="321" t="s">
        <v>602</v>
      </c>
      <c r="E167" s="321" t="s">
        <v>603</v>
      </c>
    </row>
    <row r="168" spans="4:5" ht="15.75">
      <c r="D168" s="321" t="s">
        <v>604</v>
      </c>
      <c r="E168" s="321" t="s">
        <v>605</v>
      </c>
    </row>
    <row r="169" spans="4:5" ht="15.75">
      <c r="D169" s="321" t="s">
        <v>606</v>
      </c>
      <c r="E169" s="321" t="s">
        <v>607</v>
      </c>
    </row>
    <row r="170" spans="4:5" ht="15.75">
      <c r="D170" s="321" t="s">
        <v>608</v>
      </c>
      <c r="E170" s="321" t="s">
        <v>609</v>
      </c>
    </row>
    <row r="171" spans="4:5" ht="15.75">
      <c r="D171" s="321" t="s">
        <v>610</v>
      </c>
      <c r="E171" s="321" t="s">
        <v>611</v>
      </c>
    </row>
    <row r="172" spans="4:5" ht="15.75">
      <c r="D172" s="321" t="s">
        <v>612</v>
      </c>
      <c r="E172" s="321" t="s">
        <v>613</v>
      </c>
    </row>
    <row r="173" spans="4:5" ht="15.75">
      <c r="D173" s="321" t="s">
        <v>614</v>
      </c>
      <c r="E173" s="321" t="s">
        <v>615</v>
      </c>
    </row>
    <row r="174" spans="4:5" ht="15.75">
      <c r="D174" s="321" t="s">
        <v>616</v>
      </c>
      <c r="E174" s="321" t="s">
        <v>617</v>
      </c>
    </row>
    <row r="175" spans="4:5" ht="15.75">
      <c r="D175" s="321" t="s">
        <v>618</v>
      </c>
      <c r="E175" s="321" t="s">
        <v>619</v>
      </c>
    </row>
    <row r="176" spans="4:5" ht="15.75">
      <c r="D176" s="321" t="s">
        <v>620</v>
      </c>
      <c r="E176" s="321" t="s">
        <v>621</v>
      </c>
    </row>
    <row r="177" spans="4:5" ht="15.75">
      <c r="D177" s="321" t="s">
        <v>622</v>
      </c>
      <c r="E177" s="321" t="s">
        <v>623</v>
      </c>
    </row>
    <row r="178" spans="4:5" ht="15.75">
      <c r="D178" s="321" t="s">
        <v>624</v>
      </c>
      <c r="E178" s="321" t="s">
        <v>625</v>
      </c>
    </row>
    <row r="179" spans="4:5" ht="15.75">
      <c r="D179" s="321" t="s">
        <v>626</v>
      </c>
      <c r="E179" s="321" t="s">
        <v>627</v>
      </c>
    </row>
    <row r="180" spans="4:5" ht="15.75">
      <c r="D180" s="321" t="s">
        <v>628</v>
      </c>
      <c r="E180" s="321" t="s">
        <v>629</v>
      </c>
    </row>
    <row r="181" spans="4:5" ht="15.75">
      <c r="D181" s="321" t="s">
        <v>630</v>
      </c>
      <c r="E181" s="321" t="s">
        <v>631</v>
      </c>
    </row>
    <row r="182" spans="4:5" ht="15.75">
      <c r="D182" s="320" t="s">
        <v>632</v>
      </c>
      <c r="E182" s="321" t="s">
        <v>633</v>
      </c>
    </row>
    <row r="183" spans="4:5" ht="15.75">
      <c r="D183" s="321" t="s">
        <v>634</v>
      </c>
      <c r="E183" s="321" t="s">
        <v>635</v>
      </c>
    </row>
    <row r="184" spans="4:5" ht="15.75">
      <c r="D184" s="321" t="s">
        <v>636</v>
      </c>
      <c r="E184" s="321" t="s">
        <v>637</v>
      </c>
    </row>
    <row r="185" spans="4:5" ht="15.75">
      <c r="D185" s="321" t="s">
        <v>638</v>
      </c>
      <c r="E185" s="321" t="s">
        <v>639</v>
      </c>
    </row>
    <row r="186" spans="4:5" ht="15.75">
      <c r="D186" s="321" t="s">
        <v>640</v>
      </c>
      <c r="E186" s="321" t="s">
        <v>641</v>
      </c>
    </row>
    <row r="187" spans="4:5" ht="15.75">
      <c r="D187" s="321" t="s">
        <v>642</v>
      </c>
      <c r="E187" s="321" t="s">
        <v>643</v>
      </c>
    </row>
    <row r="188" spans="4:5" ht="15.75">
      <c r="D188" s="321" t="s">
        <v>644</v>
      </c>
      <c r="E188" s="321" t="s">
        <v>645</v>
      </c>
    </row>
    <row r="189" spans="4:5" ht="15.75">
      <c r="D189" s="321" t="s">
        <v>646</v>
      </c>
      <c r="E189" s="321" t="s">
        <v>647</v>
      </c>
    </row>
    <row r="190" spans="4:5" ht="15.75">
      <c r="D190" s="321" t="s">
        <v>648</v>
      </c>
      <c r="E190" s="321" t="s">
        <v>649</v>
      </c>
    </row>
    <row r="191" spans="4:5" ht="15.75">
      <c r="D191" s="321" t="s">
        <v>650</v>
      </c>
      <c r="E191" s="321" t="s">
        <v>651</v>
      </c>
    </row>
    <row r="192" spans="4:5" ht="15.75">
      <c r="D192" s="321" t="s">
        <v>652</v>
      </c>
      <c r="E192" s="321" t="s">
        <v>653</v>
      </c>
    </row>
    <row r="193" spans="4:5" ht="15.75">
      <c r="D193" s="321" t="s">
        <v>222</v>
      </c>
      <c r="E193" s="321" t="s">
        <v>654</v>
      </c>
    </row>
    <row r="194" spans="4:5" ht="15.75">
      <c r="D194" s="321" t="s">
        <v>655</v>
      </c>
      <c r="E194" s="321" t="s">
        <v>656</v>
      </c>
    </row>
    <row r="195" spans="4:5" ht="15.75">
      <c r="D195" s="321" t="s">
        <v>657</v>
      </c>
      <c r="E195" s="321" t="s">
        <v>658</v>
      </c>
    </row>
    <row r="196" spans="4:5" ht="15.75">
      <c r="D196" s="321" t="s">
        <v>659</v>
      </c>
      <c r="E196" s="321" t="s">
        <v>660</v>
      </c>
    </row>
    <row r="197" spans="4:5" ht="15.75">
      <c r="D197" s="321" t="s">
        <v>661</v>
      </c>
      <c r="E197" s="321" t="s">
        <v>662</v>
      </c>
    </row>
    <row r="198" spans="4:5" ht="15.75">
      <c r="D198" s="321" t="s">
        <v>663</v>
      </c>
      <c r="E198" s="321" t="s">
        <v>664</v>
      </c>
    </row>
    <row r="199" spans="4:5" ht="15.75">
      <c r="D199" s="321" t="s">
        <v>665</v>
      </c>
      <c r="E199" s="321" t="s">
        <v>666</v>
      </c>
    </row>
    <row r="200" spans="4:5" ht="15.75">
      <c r="D200" s="321" t="s">
        <v>667</v>
      </c>
      <c r="E200" s="321" t="s">
        <v>668</v>
      </c>
    </row>
    <row r="201" spans="4:5" ht="15.75">
      <c r="D201" s="321" t="s">
        <v>669</v>
      </c>
      <c r="E201" s="321" t="s">
        <v>670</v>
      </c>
    </row>
    <row r="202" spans="4:5" ht="15.75">
      <c r="D202" s="321" t="s">
        <v>671</v>
      </c>
      <c r="E202" s="321" t="s">
        <v>672</v>
      </c>
    </row>
    <row r="203" spans="4:5" ht="15.75">
      <c r="D203" s="321" t="s">
        <v>673</v>
      </c>
      <c r="E203" s="321" t="s">
        <v>674</v>
      </c>
    </row>
    <row r="204" spans="4:5" ht="15.75">
      <c r="D204" s="321" t="s">
        <v>675</v>
      </c>
      <c r="E204" s="321" t="s">
        <v>676</v>
      </c>
    </row>
    <row r="205" spans="4:5" ht="15.75">
      <c r="D205" s="321" t="s">
        <v>677</v>
      </c>
      <c r="E205" s="321" t="s">
        <v>678</v>
      </c>
    </row>
    <row r="206" spans="4:5" ht="15.75">
      <c r="D206" s="321" t="s">
        <v>679</v>
      </c>
      <c r="E206" s="321" t="s">
        <v>680</v>
      </c>
    </row>
    <row r="207" spans="4:5" ht="15.75">
      <c r="D207" s="321" t="s">
        <v>681</v>
      </c>
      <c r="E207" s="321" t="s">
        <v>682</v>
      </c>
    </row>
    <row r="208" spans="4:5" ht="15.75">
      <c r="D208" s="321" t="s">
        <v>683</v>
      </c>
      <c r="E208" s="321" t="s">
        <v>684</v>
      </c>
    </row>
    <row r="209" spans="4:5" ht="15.75">
      <c r="D209" s="321" t="s">
        <v>685</v>
      </c>
      <c r="E209" s="321" t="s">
        <v>686</v>
      </c>
    </row>
    <row r="210" spans="4:5" ht="15.75">
      <c r="D210" s="321" t="s">
        <v>687</v>
      </c>
      <c r="E210" s="321" t="s">
        <v>688</v>
      </c>
    </row>
    <row r="211" spans="4:5" ht="15.75">
      <c r="D211" s="321" t="s">
        <v>689</v>
      </c>
      <c r="E211" s="321" t="s">
        <v>690</v>
      </c>
    </row>
    <row r="212" spans="4:5" ht="15.75">
      <c r="D212" s="321" t="s">
        <v>691</v>
      </c>
      <c r="E212" s="321" t="s">
        <v>692</v>
      </c>
    </row>
    <row r="213" spans="4:5" ht="15.75">
      <c r="D213" s="321" t="s">
        <v>693</v>
      </c>
      <c r="E213" s="321" t="s">
        <v>694</v>
      </c>
    </row>
    <row r="214" spans="4:5" ht="15.75">
      <c r="D214" s="321" t="s">
        <v>695</v>
      </c>
      <c r="E214" s="321" t="s">
        <v>696</v>
      </c>
    </row>
    <row r="215" spans="4:5" ht="15.75">
      <c r="D215" s="321" t="s">
        <v>697</v>
      </c>
      <c r="E215" s="321" t="s">
        <v>698</v>
      </c>
    </row>
    <row r="216" spans="4:5" ht="15.75">
      <c r="D216" s="321" t="s">
        <v>699</v>
      </c>
      <c r="E216" s="321" t="s">
        <v>700</v>
      </c>
    </row>
    <row r="217" spans="4:5" ht="15.75">
      <c r="D217" s="321" t="s">
        <v>701</v>
      </c>
      <c r="E217" s="321" t="s">
        <v>702</v>
      </c>
    </row>
    <row r="218" spans="4:5" ht="15.75">
      <c r="D218" s="321" t="s">
        <v>703</v>
      </c>
      <c r="E218" s="321" t="s">
        <v>704</v>
      </c>
    </row>
    <row r="219" spans="4:5" ht="15.75">
      <c r="D219" s="321" t="s">
        <v>705</v>
      </c>
      <c r="E219" s="321" t="s">
        <v>706</v>
      </c>
    </row>
    <row r="220" spans="4:5" ht="15.75">
      <c r="D220" s="321" t="s">
        <v>707</v>
      </c>
      <c r="E220" s="321" t="s">
        <v>708</v>
      </c>
    </row>
    <row r="221" spans="4:5" ht="15.75">
      <c r="D221" s="321" t="s">
        <v>709</v>
      </c>
      <c r="E221" s="321" t="s">
        <v>710</v>
      </c>
    </row>
    <row r="222" spans="4:5" ht="15.75">
      <c r="D222" s="321" t="s">
        <v>711</v>
      </c>
      <c r="E222" s="321" t="s">
        <v>712</v>
      </c>
    </row>
    <row r="223" spans="4:5" ht="15.75">
      <c r="D223" s="321" t="s">
        <v>713</v>
      </c>
      <c r="E223" s="321" t="s">
        <v>714</v>
      </c>
    </row>
    <row r="224" spans="4:5" ht="15.75">
      <c r="D224" s="321" t="s">
        <v>715</v>
      </c>
      <c r="E224" s="321" t="s">
        <v>716</v>
      </c>
    </row>
    <row r="225" spans="4:5" ht="15.75">
      <c r="D225" s="321" t="s">
        <v>717</v>
      </c>
      <c r="E225" s="321" t="s">
        <v>718</v>
      </c>
    </row>
    <row r="226" spans="4:5" ht="15.75">
      <c r="D226" s="321" t="s">
        <v>719</v>
      </c>
      <c r="E226" s="321" t="s">
        <v>720</v>
      </c>
    </row>
    <row r="227" spans="4:5" ht="15.75">
      <c r="D227" s="321" t="s">
        <v>721</v>
      </c>
      <c r="E227" s="321" t="s">
        <v>722</v>
      </c>
    </row>
    <row r="228" spans="4:5" ht="15.75">
      <c r="D228" s="321" t="s">
        <v>723</v>
      </c>
      <c r="E228" s="321" t="s">
        <v>724</v>
      </c>
    </row>
    <row r="229" spans="4:5" ht="15.75">
      <c r="D229" s="320" t="s">
        <v>725</v>
      </c>
      <c r="E229" s="321" t="s">
        <v>726</v>
      </c>
    </row>
    <row r="230" spans="4:5" ht="15.75">
      <c r="D230" s="321" t="s">
        <v>727</v>
      </c>
      <c r="E230" s="321" t="s">
        <v>728</v>
      </c>
    </row>
    <row r="231" spans="4:5" ht="15.75">
      <c r="D231" s="321" t="s">
        <v>729</v>
      </c>
      <c r="E231" s="321" t="s">
        <v>730</v>
      </c>
    </row>
    <row r="232" spans="4:5" ht="15.75">
      <c r="D232" s="321" t="s">
        <v>731</v>
      </c>
      <c r="E232" s="321" t="s">
        <v>732</v>
      </c>
    </row>
    <row r="233" spans="4:5" ht="15.75">
      <c r="D233" s="321" t="s">
        <v>733</v>
      </c>
      <c r="E233" s="321" t="s">
        <v>734</v>
      </c>
    </row>
    <row r="234" spans="4:5" ht="15.75">
      <c r="D234" s="321" t="s">
        <v>735</v>
      </c>
      <c r="E234" s="321" t="s">
        <v>736</v>
      </c>
    </row>
    <row r="235" spans="4:5" ht="15.75">
      <c r="D235" s="321" t="s">
        <v>737</v>
      </c>
      <c r="E235" s="321" t="s">
        <v>738</v>
      </c>
    </row>
    <row r="236" spans="4:5" ht="15.75">
      <c r="D236" s="321" t="s">
        <v>739</v>
      </c>
      <c r="E236" s="321" t="s">
        <v>740</v>
      </c>
    </row>
    <row r="237" spans="4:5" ht="15.75">
      <c r="D237" s="321" t="s">
        <v>741</v>
      </c>
      <c r="E237" s="321" t="s">
        <v>742</v>
      </c>
    </row>
    <row r="238" spans="4:5" ht="15.75">
      <c r="D238" s="321" t="s">
        <v>743</v>
      </c>
      <c r="E238" s="321" t="s">
        <v>744</v>
      </c>
    </row>
    <row r="239" spans="4:5" ht="15.75">
      <c r="D239" s="321" t="s">
        <v>745</v>
      </c>
      <c r="E239" s="321" t="s">
        <v>746</v>
      </c>
    </row>
    <row r="240" spans="4:5" ht="15.75">
      <c r="D240" s="321" t="s">
        <v>747</v>
      </c>
      <c r="E240" s="321" t="s">
        <v>748</v>
      </c>
    </row>
    <row r="241" spans="4:5" ht="15.75">
      <c r="D241" s="321" t="s">
        <v>749</v>
      </c>
      <c r="E241" s="321" t="s">
        <v>750</v>
      </c>
    </row>
    <row r="242" spans="4:5" ht="15.75">
      <c r="D242" s="321" t="s">
        <v>751</v>
      </c>
      <c r="E242" s="321" t="s">
        <v>752</v>
      </c>
    </row>
    <row r="243" spans="4:5" ht="15.75">
      <c r="D243" s="321" t="s">
        <v>753</v>
      </c>
      <c r="E243" s="321" t="s">
        <v>754</v>
      </c>
    </row>
    <row r="244" spans="4:5" ht="15.75">
      <c r="D244" s="321" t="s">
        <v>755</v>
      </c>
      <c r="E244" s="321" t="s">
        <v>756</v>
      </c>
    </row>
    <row r="245" spans="4:5" ht="15.75">
      <c r="D245" s="321" t="s">
        <v>757</v>
      </c>
      <c r="E245" s="321" t="s">
        <v>758</v>
      </c>
    </row>
    <row r="246" spans="4:5" ht="15.7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I34" sqref="I34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.75">
      <c r="A3" s="327" t="s">
        <v>1349</v>
      </c>
      <c r="B3" s="328"/>
      <c r="C3" s="328"/>
      <c r="D3" s="328"/>
      <c r="E3" s="328"/>
      <c r="F3" s="328"/>
    </row>
    <row r="4" spans="1:6" ht="15.75">
      <c r="A4" s="330" t="str">
        <f>CONCATENATE("на ",UPPER(dfName))</f>
        <v>на НИД "ИНДУСТРИАЛЕН ФОНД" АД</v>
      </c>
      <c r="B4" s="328"/>
      <c r="C4" s="328"/>
      <c r="D4" s="328"/>
      <c r="E4" s="328"/>
      <c r="F4" s="328"/>
    </row>
    <row r="5" spans="1:6" ht="15.75">
      <c r="A5" s="330" t="str">
        <f>"за периода "&amp;TEXT(StartDate,"dd.mm.yyyy")&amp;" - "&amp;TEXT(EndDate,"dd.mm.yyyy")</f>
        <v>за периода 01.01.2023 - 30.09.2023</v>
      </c>
      <c r="B5" s="328"/>
      <c r="C5" s="328"/>
      <c r="D5" s="328"/>
      <c r="E5" s="328"/>
      <c r="F5" s="328"/>
    </row>
    <row r="8" spans="2:6" ht="15.75">
      <c r="B8" s="331" t="s">
        <v>1428</v>
      </c>
      <c r="C8" s="332" t="s">
        <v>1350</v>
      </c>
      <c r="D8" s="333"/>
      <c r="E8" s="333"/>
      <c r="F8" s="333"/>
    </row>
    <row r="9" spans="2:6" ht="15.75">
      <c r="B9" s="334"/>
      <c r="C9" s="335" t="s">
        <v>1351</v>
      </c>
      <c r="D9" s="336"/>
      <c r="E9" s="336"/>
      <c r="F9" s="337"/>
    </row>
    <row r="10" spans="2:6" ht="15.75">
      <c r="B10" s="338"/>
      <c r="C10" s="339"/>
      <c r="D10" s="340" t="s">
        <v>1</v>
      </c>
      <c r="E10" s="341" t="s">
        <v>4</v>
      </c>
      <c r="F10" s="342"/>
    </row>
    <row r="11" spans="2:6" ht="15.75">
      <c r="B11" s="338"/>
      <c r="C11" s="338" t="s">
        <v>1352</v>
      </c>
      <c r="D11" s="343">
        <f>'1-SB'!C47</f>
        <v>1649874</v>
      </c>
      <c r="E11" s="344">
        <f>'1-SB'!D47</f>
        <v>1638025</v>
      </c>
      <c r="F11" s="342"/>
    </row>
    <row r="12" spans="2:6" ht="15.75">
      <c r="B12" s="338"/>
      <c r="C12" s="338" t="s">
        <v>1353</v>
      </c>
      <c r="D12" s="343">
        <f>'1-SB'!G47</f>
        <v>1649874</v>
      </c>
      <c r="E12" s="344">
        <f>'1-SB'!H47</f>
        <v>1638024.94</v>
      </c>
      <c r="F12" s="342"/>
    </row>
    <row r="13" spans="2:6" ht="15.75">
      <c r="B13" s="338"/>
      <c r="C13" s="345" t="s">
        <v>1354</v>
      </c>
      <c r="D13" s="346">
        <f>D11-D12</f>
        <v>0</v>
      </c>
      <c r="E13" s="347">
        <f>E11-E12</f>
        <v>0.060000000055879354</v>
      </c>
      <c r="F13" s="342"/>
    </row>
    <row r="14" spans="2:6" ht="15.75">
      <c r="B14" s="342"/>
      <c r="C14" s="342"/>
      <c r="D14" s="342"/>
      <c r="E14" s="342"/>
      <c r="F14" s="342"/>
    </row>
    <row r="16" spans="2:6" ht="15.75">
      <c r="B16" s="331" t="s">
        <v>1429</v>
      </c>
      <c r="C16" s="332" t="s">
        <v>935</v>
      </c>
      <c r="D16" s="333"/>
      <c r="E16" s="333"/>
      <c r="F16" s="333"/>
    </row>
    <row r="17" spans="2:6" ht="15.75">
      <c r="B17" s="334"/>
      <c r="C17" s="348" t="s">
        <v>1355</v>
      </c>
      <c r="D17" s="337"/>
      <c r="E17" s="337"/>
      <c r="F17" s="337"/>
    </row>
    <row r="18" spans="2:6" ht="15.7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.75">
      <c r="B19" s="338"/>
      <c r="C19" s="338" t="s">
        <v>1358</v>
      </c>
      <c r="D19" s="343">
        <f>'3-OPP'!E39</f>
        <v>66985</v>
      </c>
      <c r="E19" s="343">
        <f>'1-SB'!C25</f>
        <v>66985</v>
      </c>
      <c r="F19" s="350">
        <f>D19-E19</f>
        <v>0</v>
      </c>
    </row>
    <row r="20" spans="2:6" ht="15.75">
      <c r="B20" s="351"/>
      <c r="C20" s="352" t="s">
        <v>1359</v>
      </c>
      <c r="D20" s="353">
        <f>'3-OPP'!E40</f>
        <v>66888</v>
      </c>
      <c r="E20" s="353">
        <f>'1-SB'!C22</f>
        <v>66888</v>
      </c>
      <c r="F20" s="347">
        <f>D20-E20</f>
        <v>0</v>
      </c>
    </row>
    <row r="21" spans="2:6" ht="15.75">
      <c r="B21" s="342"/>
      <c r="C21" s="342"/>
      <c r="D21" s="342"/>
      <c r="E21" s="342"/>
      <c r="F21" s="354"/>
    </row>
    <row r="23" spans="2:6" ht="15.75">
      <c r="B23" s="331" t="s">
        <v>1430</v>
      </c>
      <c r="C23" s="332" t="s">
        <v>1360</v>
      </c>
      <c r="D23" s="333"/>
      <c r="E23" s="333"/>
      <c r="F23" s="333"/>
    </row>
    <row r="24" spans="2:6" ht="15.75">
      <c r="B24" s="334"/>
      <c r="C24" s="348" t="s">
        <v>1361</v>
      </c>
      <c r="D24" s="337"/>
      <c r="E24" s="337"/>
      <c r="F24" s="337"/>
    </row>
    <row r="25" spans="2:6" ht="15.7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.75">
      <c r="B26" s="338"/>
      <c r="C26" s="355" t="s">
        <v>45</v>
      </c>
      <c r="D26" s="356">
        <f>'4-OSK'!C36</f>
        <v>2014862</v>
      </c>
      <c r="E26" s="357">
        <f>'1-SB'!G11</f>
        <v>2014862</v>
      </c>
      <c r="F26" s="358">
        <f>D26-E26</f>
        <v>0</v>
      </c>
    </row>
    <row r="27" spans="2:6" ht="15.75">
      <c r="B27" s="338"/>
      <c r="C27" s="338" t="s">
        <v>42</v>
      </c>
      <c r="D27" s="357">
        <f>SUM('4-OSK'!D36:F36)</f>
        <v>246385.98</v>
      </c>
      <c r="E27" s="357">
        <f>'1-SB'!G16</f>
        <v>246386</v>
      </c>
      <c r="F27" s="358">
        <f>D27-E27</f>
        <v>-0.01999999998952262</v>
      </c>
    </row>
    <row r="28" spans="2:6" ht="15.75">
      <c r="B28" s="338"/>
      <c r="C28" s="338" t="s">
        <v>1363</v>
      </c>
      <c r="D28" s="357">
        <f>'4-OSK'!G36</f>
        <v>0</v>
      </c>
      <c r="E28" s="357">
        <f>'1-SB'!G19+'1-SB'!G21</f>
        <v>0</v>
      </c>
      <c r="F28" s="358">
        <f>D28-E28</f>
        <v>0</v>
      </c>
    </row>
    <row r="29" spans="2:6" ht="15.75">
      <c r="B29" s="338"/>
      <c r="C29" s="338" t="s">
        <v>1364</v>
      </c>
      <c r="D29" s="357">
        <f>'4-OSK'!H36</f>
        <v>-620929</v>
      </c>
      <c r="E29" s="357">
        <f>'1-SB'!G20+'1-SB'!G22</f>
        <v>-620929</v>
      </c>
      <c r="F29" s="358">
        <f>D29-E29</f>
        <v>0</v>
      </c>
    </row>
    <row r="30" spans="2:6" ht="15.75">
      <c r="B30" s="338"/>
      <c r="C30" s="352" t="s">
        <v>44</v>
      </c>
      <c r="D30" s="359">
        <f>'4-OSK'!I36</f>
        <v>1640318.98</v>
      </c>
      <c r="E30" s="359">
        <f>'1-SB'!G24</f>
        <v>1640319</v>
      </c>
      <c r="F30" s="360">
        <f>D30-E30</f>
        <v>-0.02000000001862645</v>
      </c>
    </row>
    <row r="33" spans="2:6" ht="15.75">
      <c r="B33" s="361" t="s">
        <v>1440</v>
      </c>
      <c r="C33" s="362"/>
      <c r="D33" s="362"/>
      <c r="E33" s="362"/>
      <c r="F33" s="362"/>
    </row>
    <row r="34" spans="2:6" ht="15.7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.75">
      <c r="B36" s="338"/>
      <c r="C36" s="364"/>
      <c r="D36" s="343"/>
      <c r="E36" s="343"/>
      <c r="F36" s="365"/>
    </row>
    <row r="37" spans="2:6" ht="15.7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.7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.75">
      <c r="B39" s="338"/>
      <c r="C39" s="342"/>
      <c r="D39" s="343"/>
      <c r="E39" s="343"/>
      <c r="F39" s="365"/>
    </row>
    <row r="40" spans="2:6" ht="15.7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.75">
      <c r="B41" s="338"/>
      <c r="C41" s="352" t="s">
        <v>1437</v>
      </c>
      <c r="D41" s="353">
        <f>'7-RP'!C25</f>
        <v>406152</v>
      </c>
      <c r="E41" s="353">
        <f>'1-SB'!C43</f>
        <v>406152</v>
      </c>
      <c r="F41" s="360">
        <f>D41-E41</f>
        <v>0</v>
      </c>
    </row>
    <row r="42" spans="2:6" ht="15.75">
      <c r="B42" s="338"/>
      <c r="C42" s="342"/>
      <c r="D42" s="343"/>
      <c r="E42" s="343"/>
      <c r="F42" s="365"/>
    </row>
    <row r="43" spans="2:6" ht="15.7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.75">
      <c r="B44" s="338"/>
      <c r="C44" s="352" t="s">
        <v>1438</v>
      </c>
      <c r="D44" s="353">
        <f>'7-RP'!C46</f>
        <v>9555</v>
      </c>
      <c r="E44" s="353">
        <f>'1-SB'!G40</f>
        <v>9555</v>
      </c>
      <c r="F44" s="360">
        <f>D44-E44</f>
        <v>0</v>
      </c>
    </row>
    <row r="45" spans="2:6" ht="15.75">
      <c r="B45" s="338"/>
      <c r="C45" s="342"/>
      <c r="D45" s="343"/>
      <c r="E45" s="343"/>
      <c r="F45" s="365"/>
    </row>
    <row r="46" spans="2:6" ht="15.7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.75">
      <c r="B47" s="338"/>
      <c r="C47" s="352" t="s">
        <v>1439</v>
      </c>
      <c r="D47" s="353">
        <f>'8-FI'!U264</f>
        <v>1175041.13</v>
      </c>
      <c r="E47" s="353">
        <f>'1-SB'!C16+'1-SB'!C37</f>
        <v>1175041</v>
      </c>
      <c r="F47" s="360">
        <f>D47-E47</f>
        <v>0.1299999998882413</v>
      </c>
    </row>
    <row r="48" spans="2:6" ht="15.75">
      <c r="B48" s="338"/>
      <c r="C48" s="342"/>
      <c r="D48" s="343"/>
      <c r="E48" s="343"/>
      <c r="F48" s="365"/>
    </row>
    <row r="49" spans="2:6" ht="15.7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.75">
      <c r="B50" s="338"/>
      <c r="C50" s="352" t="s">
        <v>1442</v>
      </c>
      <c r="D50" s="353">
        <f>'9-DEPOZITI'!E30</f>
        <v>0</v>
      </c>
      <c r="E50" s="353">
        <f>'1-SB'!C23</f>
        <v>0</v>
      </c>
      <c r="F50" s="360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3" bestFit="1" customWidth="1"/>
    <col min="2" max="2" width="11.28125" style="543" bestFit="1" customWidth="1"/>
    <col min="3" max="3" width="11.00390625" style="543" bestFit="1" customWidth="1"/>
    <col min="4" max="4" width="16.00390625" style="543" bestFit="1" customWidth="1"/>
    <col min="5" max="5" width="55.140625" style="543" bestFit="1" customWidth="1"/>
    <col min="6" max="6" width="31.28125" style="543" bestFit="1" customWidth="1"/>
    <col min="7" max="7" width="22.28125" style="544" customWidth="1"/>
    <col min="8" max="16384" width="9.140625" style="543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8"/>
      <c r="B2" s="379"/>
      <c r="C2" s="379"/>
      <c r="D2" s="380"/>
      <c r="E2" s="380" t="s">
        <v>934</v>
      </c>
      <c r="F2" s="380"/>
      <c r="G2" s="381"/>
    </row>
    <row r="3" spans="1:7" ht="15.75">
      <c r="A3" s="382" t="str">
        <f aca="true" t="shared" si="0" ref="A3:A34">dfName</f>
        <v>НИД "Индустриален фонд" АД</v>
      </c>
      <c r="B3" s="383" t="str">
        <f aca="true" t="shared" si="1" ref="B3:B34">dfRG</f>
        <v>РГ-05-96</v>
      </c>
      <c r="C3" s="384">
        <f aca="true" t="shared" si="2" ref="C3:C34">EndDate</f>
        <v>45199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.75">
      <c r="A4" s="382" t="str">
        <f t="shared" si="0"/>
        <v>НИД "Индустриален фонд" АД</v>
      </c>
      <c r="B4" s="383" t="str">
        <f t="shared" si="1"/>
        <v>РГ-05-96</v>
      </c>
      <c r="C4" s="384">
        <f t="shared" si="2"/>
        <v>45199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.75">
      <c r="A5" s="382" t="str">
        <f t="shared" si="0"/>
        <v>НИД "Индустриален фонд" АД</v>
      </c>
      <c r="B5" s="383" t="str">
        <f t="shared" si="1"/>
        <v>РГ-05-96</v>
      </c>
      <c r="C5" s="384">
        <f t="shared" si="2"/>
        <v>45199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.75">
      <c r="A6" s="382" t="str">
        <f t="shared" si="0"/>
        <v>НИД "Индустриален фонд" АД</v>
      </c>
      <c r="B6" s="383" t="str">
        <f t="shared" si="1"/>
        <v>РГ-05-96</v>
      </c>
      <c r="C6" s="384">
        <f t="shared" si="2"/>
        <v>45199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.75">
      <c r="A7" s="382" t="str">
        <f t="shared" si="0"/>
        <v>НИД "Индустриален фонд" АД</v>
      </c>
      <c r="B7" s="383" t="str">
        <f t="shared" si="1"/>
        <v>РГ-05-96</v>
      </c>
      <c r="C7" s="384">
        <f t="shared" si="2"/>
        <v>45199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.75">
      <c r="A8" s="382" t="str">
        <f t="shared" si="0"/>
        <v>НИД "Индустриален фонд" АД</v>
      </c>
      <c r="B8" s="383" t="str">
        <f t="shared" si="1"/>
        <v>РГ-05-96</v>
      </c>
      <c r="C8" s="384">
        <f t="shared" si="2"/>
        <v>45199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.75">
      <c r="A9" s="382" t="str">
        <f t="shared" si="0"/>
        <v>НИД "Индустриален фонд" АД</v>
      </c>
      <c r="B9" s="383" t="str">
        <f t="shared" si="1"/>
        <v>РГ-05-96</v>
      </c>
      <c r="C9" s="384">
        <f t="shared" si="2"/>
        <v>45199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.75">
      <c r="A10" s="382" t="str">
        <f t="shared" si="0"/>
        <v>НИД "Индустриален фонд" АД</v>
      </c>
      <c r="B10" s="383" t="str">
        <f t="shared" si="1"/>
        <v>РГ-05-96</v>
      </c>
      <c r="C10" s="384">
        <f t="shared" si="2"/>
        <v>45199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.75">
      <c r="A11" s="382" t="str">
        <f t="shared" si="0"/>
        <v>НИД "Индустриален фонд" АД</v>
      </c>
      <c r="B11" s="383" t="str">
        <f t="shared" si="1"/>
        <v>РГ-05-96</v>
      </c>
      <c r="C11" s="384">
        <f t="shared" si="2"/>
        <v>45199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.75">
      <c r="A12" s="382" t="str">
        <f t="shared" si="0"/>
        <v>НИД "Индустриален фонд" АД</v>
      </c>
      <c r="B12" s="383" t="str">
        <f t="shared" si="1"/>
        <v>РГ-05-96</v>
      </c>
      <c r="C12" s="384">
        <f t="shared" si="2"/>
        <v>45199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.75">
      <c r="A13" s="382" t="str">
        <f t="shared" si="0"/>
        <v>НИД "Индустриален фонд" АД</v>
      </c>
      <c r="B13" s="383" t="str">
        <f t="shared" si="1"/>
        <v>РГ-05-96</v>
      </c>
      <c r="C13" s="384">
        <f t="shared" si="2"/>
        <v>45199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.75">
      <c r="A14" s="382" t="str">
        <f t="shared" si="0"/>
        <v>НИД "Индустриален фонд" АД</v>
      </c>
      <c r="B14" s="383" t="str">
        <f t="shared" si="1"/>
        <v>РГ-05-96</v>
      </c>
      <c r="C14" s="384">
        <f t="shared" si="2"/>
        <v>45199</v>
      </c>
      <c r="D14" s="397" t="s">
        <v>172</v>
      </c>
      <c r="E14" s="398" t="s">
        <v>8</v>
      </c>
      <c r="F14" s="383" t="s">
        <v>792</v>
      </c>
      <c r="G14" s="387">
        <f>'1-SB'!C21</f>
        <v>97</v>
      </c>
    </row>
    <row r="15" spans="1:7" ht="15.75">
      <c r="A15" s="382" t="str">
        <f t="shared" si="0"/>
        <v>НИД "Индустриален фонд" АД</v>
      </c>
      <c r="B15" s="383" t="str">
        <f t="shared" si="1"/>
        <v>РГ-05-96</v>
      </c>
      <c r="C15" s="384">
        <f t="shared" si="2"/>
        <v>45199</v>
      </c>
      <c r="D15" s="397" t="s">
        <v>173</v>
      </c>
      <c r="E15" s="398" t="s">
        <v>9</v>
      </c>
      <c r="F15" s="383" t="s">
        <v>792</v>
      </c>
      <c r="G15" s="387">
        <f>'1-SB'!C22</f>
        <v>66888</v>
      </c>
    </row>
    <row r="16" spans="1:7" ht="15.75">
      <c r="A16" s="382" t="str">
        <f t="shared" si="0"/>
        <v>НИД "Индустриален фонд" АД</v>
      </c>
      <c r="B16" s="383" t="str">
        <f t="shared" si="1"/>
        <v>РГ-05-96</v>
      </c>
      <c r="C16" s="384">
        <f t="shared" si="2"/>
        <v>45199</v>
      </c>
      <c r="D16" s="397" t="s">
        <v>174</v>
      </c>
      <c r="E16" s="398" t="s">
        <v>160</v>
      </c>
      <c r="F16" s="383" t="s">
        <v>792</v>
      </c>
      <c r="G16" s="387">
        <f>'1-SB'!C23</f>
        <v>0</v>
      </c>
    </row>
    <row r="17" spans="1:7" ht="15.75">
      <c r="A17" s="382" t="str">
        <f t="shared" si="0"/>
        <v>НИД "Индустриален фонд" АД</v>
      </c>
      <c r="B17" s="383" t="str">
        <f t="shared" si="1"/>
        <v>РГ-05-96</v>
      </c>
      <c r="C17" s="384">
        <f t="shared" si="2"/>
        <v>45199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.75">
      <c r="A18" s="382" t="str">
        <f t="shared" si="0"/>
        <v>НИД "Индустриален фонд" АД</v>
      </c>
      <c r="B18" s="383" t="str">
        <f t="shared" si="1"/>
        <v>РГ-05-96</v>
      </c>
      <c r="C18" s="384">
        <f t="shared" si="2"/>
        <v>45199</v>
      </c>
      <c r="D18" s="395" t="s">
        <v>176</v>
      </c>
      <c r="E18" s="399" t="s">
        <v>11</v>
      </c>
      <c r="F18" s="383" t="s">
        <v>792</v>
      </c>
      <c r="G18" s="387">
        <f>'1-SB'!C25</f>
        <v>66985</v>
      </c>
    </row>
    <row r="19" spans="1:7" ht="15.75">
      <c r="A19" s="382" t="str">
        <f t="shared" si="0"/>
        <v>НИД "Индустриален фонд" АД</v>
      </c>
      <c r="B19" s="383" t="str">
        <f t="shared" si="1"/>
        <v>РГ-05-96</v>
      </c>
      <c r="C19" s="384">
        <f t="shared" si="2"/>
        <v>45199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.75">
      <c r="A20" s="382" t="str">
        <f t="shared" si="0"/>
        <v>НИД "Индустриален фонд" АД</v>
      </c>
      <c r="B20" s="383" t="str">
        <f t="shared" si="1"/>
        <v>РГ-05-96</v>
      </c>
      <c r="C20" s="384">
        <f t="shared" si="2"/>
        <v>45199</v>
      </c>
      <c r="D20" s="397" t="s">
        <v>177</v>
      </c>
      <c r="E20" s="398" t="s">
        <v>137</v>
      </c>
      <c r="F20" s="383" t="s">
        <v>792</v>
      </c>
      <c r="G20" s="387">
        <f>'1-SB'!C27</f>
        <v>1175041</v>
      </c>
    </row>
    <row r="21" spans="1:7" ht="15.75">
      <c r="A21" s="382" t="str">
        <f t="shared" si="0"/>
        <v>НИД "Индустриален фонд" АД</v>
      </c>
      <c r="B21" s="383" t="str">
        <f t="shared" si="1"/>
        <v>РГ-05-96</v>
      </c>
      <c r="C21" s="384">
        <f t="shared" si="2"/>
        <v>45199</v>
      </c>
      <c r="D21" s="397" t="s">
        <v>178</v>
      </c>
      <c r="E21" s="400" t="s">
        <v>92</v>
      </c>
      <c r="F21" s="383" t="s">
        <v>792</v>
      </c>
      <c r="G21" s="387">
        <f>'1-SB'!C28</f>
        <v>682861</v>
      </c>
    </row>
    <row r="22" spans="1:7" ht="15.75">
      <c r="A22" s="382" t="str">
        <f t="shared" si="0"/>
        <v>НИД "Индустриален фонд" АД</v>
      </c>
      <c r="B22" s="383" t="str">
        <f t="shared" si="1"/>
        <v>РГ-05-96</v>
      </c>
      <c r="C22" s="384">
        <f t="shared" si="2"/>
        <v>45199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.75">
      <c r="A23" s="382" t="str">
        <f t="shared" si="0"/>
        <v>НИД "Индустриален фонд" АД</v>
      </c>
      <c r="B23" s="383" t="str">
        <f t="shared" si="1"/>
        <v>РГ-05-96</v>
      </c>
      <c r="C23" s="384">
        <f t="shared" si="2"/>
        <v>45199</v>
      </c>
      <c r="D23" s="397" t="s">
        <v>180</v>
      </c>
      <c r="E23" s="400" t="s">
        <v>100</v>
      </c>
      <c r="F23" s="383" t="s">
        <v>792</v>
      </c>
      <c r="G23" s="387">
        <f>'1-SB'!C30</f>
        <v>492180</v>
      </c>
    </row>
    <row r="24" spans="1:7" ht="15.75">
      <c r="A24" s="382" t="str">
        <f t="shared" si="0"/>
        <v>НИД "Индустриален фонд" АД</v>
      </c>
      <c r="B24" s="383" t="str">
        <f t="shared" si="1"/>
        <v>РГ-05-96</v>
      </c>
      <c r="C24" s="384">
        <f t="shared" si="2"/>
        <v>45199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 ht="15.75">
      <c r="A25" s="382" t="str">
        <f t="shared" si="0"/>
        <v>НИД "Индустриален фонд" АД</v>
      </c>
      <c r="B25" s="383" t="str">
        <f t="shared" si="1"/>
        <v>РГ-05-96</v>
      </c>
      <c r="C25" s="384">
        <f t="shared" si="2"/>
        <v>45199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.75">
      <c r="A26" s="382" t="str">
        <f t="shared" si="0"/>
        <v>НИД "Индустриален фонд" АД</v>
      </c>
      <c r="B26" s="383" t="str">
        <f t="shared" si="1"/>
        <v>РГ-05-96</v>
      </c>
      <c r="C26" s="384">
        <f t="shared" si="2"/>
        <v>45199</v>
      </c>
      <c r="D26" s="397" t="s">
        <v>183</v>
      </c>
      <c r="E26" s="398" t="s">
        <v>130</v>
      </c>
      <c r="F26" s="383" t="s">
        <v>792</v>
      </c>
      <c r="G26" s="387">
        <f>'1-SB'!C33</f>
        <v>0</v>
      </c>
    </row>
    <row r="27" spans="1:7" ht="15.75">
      <c r="A27" s="382" t="str">
        <f t="shared" si="0"/>
        <v>НИД "Индустриален фонд" АД</v>
      </c>
      <c r="B27" s="383" t="str">
        <f t="shared" si="1"/>
        <v>РГ-05-96</v>
      </c>
      <c r="C27" s="384">
        <f t="shared" si="2"/>
        <v>45199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 ht="15.75">
      <c r="A28" s="382" t="str">
        <f t="shared" si="0"/>
        <v>НИД "Индустриален фонд" АД</v>
      </c>
      <c r="B28" s="383" t="str">
        <f t="shared" si="1"/>
        <v>РГ-05-96</v>
      </c>
      <c r="C28" s="384">
        <f t="shared" si="2"/>
        <v>45199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.75">
      <c r="A29" s="382" t="str">
        <f t="shared" si="0"/>
        <v>НИД "Индустриален фонд" АД</v>
      </c>
      <c r="B29" s="383" t="str">
        <f t="shared" si="1"/>
        <v>РГ-05-96</v>
      </c>
      <c r="C29" s="384">
        <f t="shared" si="2"/>
        <v>45199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.75">
      <c r="A30" s="382" t="str">
        <f t="shared" si="0"/>
        <v>НИД "Индустриален фонд" АД</v>
      </c>
      <c r="B30" s="383" t="str">
        <f t="shared" si="1"/>
        <v>РГ-05-96</v>
      </c>
      <c r="C30" s="384">
        <f t="shared" si="2"/>
        <v>45199</v>
      </c>
      <c r="D30" s="397" t="s">
        <v>187</v>
      </c>
      <c r="E30" s="399" t="s">
        <v>12</v>
      </c>
      <c r="F30" s="383" t="s">
        <v>792</v>
      </c>
      <c r="G30" s="387">
        <f>'1-SB'!C37</f>
        <v>1175041</v>
      </c>
    </row>
    <row r="31" spans="1:7" ht="15.75">
      <c r="A31" s="382" t="str">
        <f t="shared" si="0"/>
        <v>НИД "Индустриален фонд" АД</v>
      </c>
      <c r="B31" s="383" t="str">
        <f t="shared" si="1"/>
        <v>РГ-05-96</v>
      </c>
      <c r="C31" s="384">
        <f t="shared" si="2"/>
        <v>45199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.75">
      <c r="A32" s="382" t="str">
        <f t="shared" si="0"/>
        <v>НИД "Индустриален фонд" АД</v>
      </c>
      <c r="B32" s="383" t="str">
        <f t="shared" si="1"/>
        <v>РГ-05-96</v>
      </c>
      <c r="C32" s="384">
        <f t="shared" si="2"/>
        <v>45199</v>
      </c>
      <c r="D32" s="390" t="s">
        <v>188</v>
      </c>
      <c r="E32" s="391" t="s">
        <v>134</v>
      </c>
      <c r="F32" s="383" t="s">
        <v>792</v>
      </c>
      <c r="G32" s="387">
        <f>'1-SB'!C39</f>
        <v>0</v>
      </c>
    </row>
    <row r="33" spans="1:7" ht="15.75">
      <c r="A33" s="382" t="str">
        <f t="shared" si="0"/>
        <v>НИД "Индустриален фонд" АД</v>
      </c>
      <c r="B33" s="383" t="str">
        <f t="shared" si="1"/>
        <v>РГ-05-96</v>
      </c>
      <c r="C33" s="384">
        <f t="shared" si="2"/>
        <v>45199</v>
      </c>
      <c r="D33" s="390" t="s">
        <v>189</v>
      </c>
      <c r="E33" s="391" t="s">
        <v>93</v>
      </c>
      <c r="F33" s="383" t="s">
        <v>792</v>
      </c>
      <c r="G33" s="387">
        <f>'1-SB'!C40</f>
        <v>405900</v>
      </c>
    </row>
    <row r="34" spans="1:7" ht="15.75">
      <c r="A34" s="382" t="str">
        <f t="shared" si="0"/>
        <v>НИД "Индустриален фонд" АД</v>
      </c>
      <c r="B34" s="383" t="str">
        <f t="shared" si="1"/>
        <v>РГ-05-96</v>
      </c>
      <c r="C34" s="384">
        <f t="shared" si="2"/>
        <v>45199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.75">
      <c r="A35" s="382" t="str">
        <f aca="true" t="shared" si="3" ref="A35:A58">dfName</f>
        <v>НИД "Индустриален фонд" АД</v>
      </c>
      <c r="B35" s="383" t="str">
        <f aca="true" t="shared" si="4" ref="B35:B58">dfRG</f>
        <v>РГ-05-96</v>
      </c>
      <c r="C35" s="384">
        <f aca="true" t="shared" si="5" ref="C35:C58">EndDate</f>
        <v>45199</v>
      </c>
      <c r="D35" s="390" t="s">
        <v>191</v>
      </c>
      <c r="E35" s="391" t="s">
        <v>101</v>
      </c>
      <c r="F35" s="383" t="s">
        <v>792</v>
      </c>
      <c r="G35" s="387">
        <f>'1-SB'!C42</f>
        <v>252</v>
      </c>
    </row>
    <row r="36" spans="1:7" ht="15.75">
      <c r="A36" s="382" t="str">
        <f t="shared" si="3"/>
        <v>НИД "Индустриален фонд" АД</v>
      </c>
      <c r="B36" s="383" t="str">
        <f t="shared" si="4"/>
        <v>РГ-05-96</v>
      </c>
      <c r="C36" s="384">
        <f t="shared" si="5"/>
        <v>45199</v>
      </c>
      <c r="D36" s="388" t="s">
        <v>192</v>
      </c>
      <c r="E36" s="394" t="s">
        <v>13</v>
      </c>
      <c r="F36" s="383" t="s">
        <v>792</v>
      </c>
      <c r="G36" s="387">
        <f>'1-SB'!C43</f>
        <v>406152</v>
      </c>
    </row>
    <row r="37" spans="1:7" ht="15.75">
      <c r="A37" s="382" t="str">
        <f t="shared" si="3"/>
        <v>НИД "Индустриален фонд" АД</v>
      </c>
      <c r="B37" s="383" t="str">
        <f t="shared" si="4"/>
        <v>РГ-05-96</v>
      </c>
      <c r="C37" s="384">
        <f t="shared" si="5"/>
        <v>45199</v>
      </c>
      <c r="D37" s="388" t="s">
        <v>193</v>
      </c>
      <c r="E37" s="389" t="s">
        <v>933</v>
      </c>
      <c r="F37" s="383" t="s">
        <v>792</v>
      </c>
      <c r="G37" s="387">
        <f>'1-SB'!C44</f>
        <v>1696</v>
      </c>
    </row>
    <row r="38" spans="1:7" ht="15.75">
      <c r="A38" s="382" t="str">
        <f t="shared" si="3"/>
        <v>НИД "Индустриален фонд" АД</v>
      </c>
      <c r="B38" s="383" t="str">
        <f t="shared" si="4"/>
        <v>РГ-05-96</v>
      </c>
      <c r="C38" s="384">
        <f t="shared" si="5"/>
        <v>45199</v>
      </c>
      <c r="D38" s="388" t="s">
        <v>194</v>
      </c>
      <c r="E38" s="394" t="s">
        <v>34</v>
      </c>
      <c r="F38" s="383" t="s">
        <v>792</v>
      </c>
      <c r="G38" s="387">
        <f>'1-SB'!C45</f>
        <v>1649874</v>
      </c>
    </row>
    <row r="39" spans="1:7" ht="15.75">
      <c r="A39" s="382" t="str">
        <f t="shared" si="3"/>
        <v>НИД "Индустриален фонд" АД</v>
      </c>
      <c r="B39" s="383" t="str">
        <f t="shared" si="4"/>
        <v>РГ-05-96</v>
      </c>
      <c r="C39" s="384">
        <f t="shared" si="5"/>
        <v>45199</v>
      </c>
      <c r="D39" s="388" t="s">
        <v>195</v>
      </c>
      <c r="E39" s="388" t="s">
        <v>36</v>
      </c>
      <c r="F39" s="383" t="s">
        <v>792</v>
      </c>
      <c r="G39" s="387">
        <f>'1-SB'!C47</f>
        <v>1649874</v>
      </c>
    </row>
    <row r="40" spans="1:7" ht="15.75">
      <c r="A40" s="401" t="str">
        <f t="shared" si="3"/>
        <v>НИД "Индустриален фонд" АД</v>
      </c>
      <c r="B40" s="402" t="str">
        <f t="shared" si="4"/>
        <v>РГ-05-96</v>
      </c>
      <c r="C40" s="403">
        <f t="shared" si="5"/>
        <v>45199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.75">
      <c r="A41" s="401" t="str">
        <f t="shared" si="3"/>
        <v>НИД "Индустриален фонд" АД</v>
      </c>
      <c r="B41" s="402" t="str">
        <f t="shared" si="4"/>
        <v>РГ-05-96</v>
      </c>
      <c r="C41" s="403">
        <f t="shared" si="5"/>
        <v>45199</v>
      </c>
      <c r="D41" s="407" t="s">
        <v>196</v>
      </c>
      <c r="E41" s="408" t="s">
        <v>930</v>
      </c>
      <c r="F41" s="402" t="s">
        <v>793</v>
      </c>
      <c r="G41" s="406">
        <f>'1-SB'!G11</f>
        <v>2014862</v>
      </c>
    </row>
    <row r="42" spans="1:7" ht="15.75">
      <c r="A42" s="401" t="str">
        <f t="shared" si="3"/>
        <v>НИД "Индустриален фонд" АД</v>
      </c>
      <c r="B42" s="402" t="str">
        <f t="shared" si="4"/>
        <v>РГ-05-96</v>
      </c>
      <c r="C42" s="403">
        <f t="shared" si="5"/>
        <v>45199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НИД "Индустриален фонд" АД</v>
      </c>
      <c r="B43" s="402" t="str">
        <f t="shared" si="4"/>
        <v>РГ-05-96</v>
      </c>
      <c r="C43" s="403">
        <f t="shared" si="5"/>
        <v>45199</v>
      </c>
      <c r="D43" s="410" t="s">
        <v>197</v>
      </c>
      <c r="E43" s="411" t="s">
        <v>136</v>
      </c>
      <c r="F43" s="402" t="s">
        <v>793</v>
      </c>
      <c r="G43" s="406">
        <f>'1-SB'!G13</f>
        <v>24178</v>
      </c>
    </row>
    <row r="44" spans="1:7" ht="15.75">
      <c r="A44" s="401" t="str">
        <f t="shared" si="3"/>
        <v>НИД "Индустриален фонд" АД</v>
      </c>
      <c r="B44" s="402" t="str">
        <f t="shared" si="4"/>
        <v>РГ-05-96</v>
      </c>
      <c r="C44" s="403">
        <f t="shared" si="5"/>
        <v>45199</v>
      </c>
      <c r="D44" s="409" t="s">
        <v>198</v>
      </c>
      <c r="E44" s="411" t="s">
        <v>25</v>
      </c>
      <c r="F44" s="402" t="s">
        <v>793</v>
      </c>
      <c r="G44" s="406">
        <f>'1-SB'!G14</f>
        <v>-31048</v>
      </c>
    </row>
    <row r="45" spans="1:7" ht="15.75">
      <c r="A45" s="401" t="str">
        <f t="shared" si="3"/>
        <v>НИД "Индустриален фонд" АД</v>
      </c>
      <c r="B45" s="402" t="str">
        <f t="shared" si="4"/>
        <v>РГ-05-96</v>
      </c>
      <c r="C45" s="403">
        <f t="shared" si="5"/>
        <v>45199</v>
      </c>
      <c r="D45" s="409" t="s">
        <v>199</v>
      </c>
      <c r="E45" s="411" t="s">
        <v>112</v>
      </c>
      <c r="F45" s="402" t="s">
        <v>793</v>
      </c>
      <c r="G45" s="406">
        <f>'1-SB'!G15</f>
        <v>253256</v>
      </c>
    </row>
    <row r="46" spans="1:7" ht="15.75">
      <c r="A46" s="401" t="str">
        <f t="shared" si="3"/>
        <v>НИД "Индустриален фонд" АД</v>
      </c>
      <c r="B46" s="402" t="str">
        <f t="shared" si="4"/>
        <v>РГ-05-96</v>
      </c>
      <c r="C46" s="403">
        <f t="shared" si="5"/>
        <v>45199</v>
      </c>
      <c r="D46" s="407" t="s">
        <v>200</v>
      </c>
      <c r="E46" s="412" t="s">
        <v>23</v>
      </c>
      <c r="F46" s="402" t="s">
        <v>793</v>
      </c>
      <c r="G46" s="406">
        <f>'1-SB'!G16</f>
        <v>246386</v>
      </c>
    </row>
    <row r="47" spans="1:7" ht="15.75">
      <c r="A47" s="401" t="str">
        <f t="shared" si="3"/>
        <v>НИД "Индустриален фонд" АД</v>
      </c>
      <c r="B47" s="402" t="str">
        <f t="shared" si="4"/>
        <v>РГ-05-96</v>
      </c>
      <c r="C47" s="403">
        <f t="shared" si="5"/>
        <v>45199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.75">
      <c r="A48" s="401" t="str">
        <f t="shared" si="3"/>
        <v>НИД "Индустриален фонд" АД</v>
      </c>
      <c r="B48" s="402" t="str">
        <f t="shared" si="4"/>
        <v>РГ-05-96</v>
      </c>
      <c r="C48" s="403">
        <f t="shared" si="5"/>
        <v>45199</v>
      </c>
      <c r="D48" s="409" t="s">
        <v>201</v>
      </c>
      <c r="E48" s="411" t="s">
        <v>26</v>
      </c>
      <c r="F48" s="402" t="s">
        <v>793</v>
      </c>
      <c r="G48" s="406">
        <f>'1-SB'!G18</f>
        <v>-592435</v>
      </c>
    </row>
    <row r="49" spans="1:7" ht="15.75">
      <c r="A49" s="401" t="str">
        <f t="shared" si="3"/>
        <v>НИД "Индустриален фонд" АД</v>
      </c>
      <c r="B49" s="402" t="str">
        <f t="shared" si="4"/>
        <v>РГ-05-96</v>
      </c>
      <c r="C49" s="403">
        <f t="shared" si="5"/>
        <v>45199</v>
      </c>
      <c r="D49" s="409" t="s">
        <v>202</v>
      </c>
      <c r="E49" s="413" t="s">
        <v>27</v>
      </c>
      <c r="F49" s="402" t="s">
        <v>793</v>
      </c>
      <c r="G49" s="406">
        <f>'1-SB'!G19</f>
        <v>0</v>
      </c>
    </row>
    <row r="50" spans="1:7" ht="15.75">
      <c r="A50" s="401" t="str">
        <f t="shared" si="3"/>
        <v>НИД "Индустриален фонд" АД</v>
      </c>
      <c r="B50" s="402" t="str">
        <f t="shared" si="4"/>
        <v>РГ-05-96</v>
      </c>
      <c r="C50" s="403">
        <f t="shared" si="5"/>
        <v>45199</v>
      </c>
      <c r="D50" s="409" t="s">
        <v>203</v>
      </c>
      <c r="E50" s="413" t="s">
        <v>28</v>
      </c>
      <c r="F50" s="402" t="s">
        <v>793</v>
      </c>
      <c r="G50" s="406">
        <f>'1-SB'!G20</f>
        <v>-592435</v>
      </c>
    </row>
    <row r="51" spans="1:7" ht="15.75">
      <c r="A51" s="401" t="str">
        <f t="shared" si="3"/>
        <v>НИД "Индустриален фонд" АД</v>
      </c>
      <c r="B51" s="402" t="str">
        <f t="shared" si="4"/>
        <v>РГ-05-96</v>
      </c>
      <c r="C51" s="403">
        <f t="shared" si="5"/>
        <v>45199</v>
      </c>
      <c r="D51" s="414" t="s">
        <v>204</v>
      </c>
      <c r="E51" s="415" t="s">
        <v>989</v>
      </c>
      <c r="F51" s="402" t="s">
        <v>793</v>
      </c>
      <c r="G51" s="406">
        <f>'1-SB'!G21</f>
        <v>0</v>
      </c>
    </row>
    <row r="52" spans="1:7" ht="15.75">
      <c r="A52" s="401" t="str">
        <f t="shared" si="3"/>
        <v>НИД "Индустриален фонд" АД</v>
      </c>
      <c r="B52" s="402" t="str">
        <f t="shared" si="4"/>
        <v>РГ-05-96</v>
      </c>
      <c r="C52" s="403">
        <f t="shared" si="5"/>
        <v>45199</v>
      </c>
      <c r="D52" s="414" t="s">
        <v>991</v>
      </c>
      <c r="E52" s="415" t="s">
        <v>990</v>
      </c>
      <c r="F52" s="402" t="s">
        <v>793</v>
      </c>
      <c r="G52" s="406">
        <f>'1-SB'!G22</f>
        <v>-28494</v>
      </c>
    </row>
    <row r="53" spans="1:7" ht="15.75">
      <c r="A53" s="401" t="str">
        <f t="shared" si="3"/>
        <v>НИД "Индустриален фонд" АД</v>
      </c>
      <c r="B53" s="402" t="str">
        <f t="shared" si="4"/>
        <v>РГ-05-96</v>
      </c>
      <c r="C53" s="403">
        <f t="shared" si="5"/>
        <v>45199</v>
      </c>
      <c r="D53" s="407" t="s">
        <v>205</v>
      </c>
      <c r="E53" s="412" t="s">
        <v>29</v>
      </c>
      <c r="F53" s="402" t="s">
        <v>793</v>
      </c>
      <c r="G53" s="406">
        <f>'1-SB'!G23</f>
        <v>-620929</v>
      </c>
    </row>
    <row r="54" spans="1:7" ht="15.75">
      <c r="A54" s="401" t="str">
        <f t="shared" si="3"/>
        <v>НИД "Индустриален фонд" АД</v>
      </c>
      <c r="B54" s="402" t="str">
        <f t="shared" si="4"/>
        <v>РГ-05-96</v>
      </c>
      <c r="C54" s="403">
        <f t="shared" si="5"/>
        <v>45199</v>
      </c>
      <c r="D54" s="404" t="s">
        <v>206</v>
      </c>
      <c r="E54" s="416" t="s">
        <v>31</v>
      </c>
      <c r="F54" s="402" t="s">
        <v>793</v>
      </c>
      <c r="G54" s="406">
        <f>'1-SB'!G24</f>
        <v>1640319</v>
      </c>
    </row>
    <row r="55" spans="1:7" ht="15.75">
      <c r="A55" s="401" t="str">
        <f t="shared" si="3"/>
        <v>НИД "Индустриален фонд" АД</v>
      </c>
      <c r="B55" s="402" t="str">
        <f t="shared" si="4"/>
        <v>РГ-05-96</v>
      </c>
      <c r="C55" s="403">
        <f t="shared" si="5"/>
        <v>45199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.75">
      <c r="A56" s="401" t="str">
        <f t="shared" si="3"/>
        <v>НИД "Индустриален фонд" АД</v>
      </c>
      <c r="B56" s="402" t="str">
        <f t="shared" si="4"/>
        <v>РГ-05-96</v>
      </c>
      <c r="C56" s="403">
        <f t="shared" si="5"/>
        <v>45199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.75">
      <c r="A57" s="401" t="str">
        <f t="shared" si="3"/>
        <v>НИД "Индустриален фонд" АД</v>
      </c>
      <c r="B57" s="402" t="str">
        <f t="shared" si="4"/>
        <v>РГ-05-96</v>
      </c>
      <c r="C57" s="403">
        <f t="shared" si="5"/>
        <v>45199</v>
      </c>
      <c r="D57" s="409" t="s">
        <v>208</v>
      </c>
      <c r="E57" s="411" t="s">
        <v>125</v>
      </c>
      <c r="F57" s="402" t="s">
        <v>793</v>
      </c>
      <c r="G57" s="406">
        <f>'1-SB'!G28</f>
        <v>0</v>
      </c>
    </row>
    <row r="58" spans="1:7" ht="15.75">
      <c r="A58" s="401" t="str">
        <f t="shared" si="3"/>
        <v>НИД "Индустриален фонд" АД</v>
      </c>
      <c r="B58" s="402" t="str">
        <f t="shared" si="4"/>
        <v>РГ-05-96</v>
      </c>
      <c r="C58" s="403">
        <f t="shared" si="5"/>
        <v>45199</v>
      </c>
      <c r="D58" s="409" t="s">
        <v>209</v>
      </c>
      <c r="E58" s="413" t="s">
        <v>161</v>
      </c>
      <c r="F58" s="402" t="s">
        <v>793</v>
      </c>
      <c r="G58" s="406">
        <f>'1-SB'!G29</f>
        <v>0</v>
      </c>
    </row>
    <row r="59" spans="1:7" ht="15.7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0</v>
      </c>
    </row>
    <row r="60" spans="1:7" ht="15.75">
      <c r="A60" s="401" t="str">
        <f aca="true" t="shared" si="6" ref="A60:A81">dfName</f>
        <v>НИД "Индустриален фонд" АД</v>
      </c>
      <c r="B60" s="402" t="str">
        <f aca="true" t="shared" si="7" ref="B60:B81">dfRG</f>
        <v>РГ-05-96</v>
      </c>
      <c r="C60" s="403">
        <f aca="true" t="shared" si="8" ref="C60:C81">EndDate</f>
        <v>45199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.75">
      <c r="A61" s="401" t="str">
        <f t="shared" si="6"/>
        <v>НИД "Индустриален фонд" АД</v>
      </c>
      <c r="B61" s="402" t="str">
        <f t="shared" si="7"/>
        <v>РГ-05-96</v>
      </c>
      <c r="C61" s="403">
        <f t="shared" si="8"/>
        <v>45199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.75">
      <c r="A62" s="401" t="str">
        <f t="shared" si="6"/>
        <v>НИД "Индустриален фонд" АД</v>
      </c>
      <c r="B62" s="402" t="str">
        <f t="shared" si="7"/>
        <v>РГ-05-96</v>
      </c>
      <c r="C62" s="403">
        <f t="shared" si="8"/>
        <v>45199</v>
      </c>
      <c r="D62" s="414" t="s">
        <v>213</v>
      </c>
      <c r="E62" s="418" t="s">
        <v>139</v>
      </c>
      <c r="F62" s="402" t="s">
        <v>793</v>
      </c>
      <c r="G62" s="406">
        <f>'1-SB'!G33</f>
        <v>7539</v>
      </c>
    </row>
    <row r="63" spans="1:7" ht="15.75">
      <c r="A63" s="401" t="str">
        <f t="shared" si="6"/>
        <v>НИД "Индустриален фонд" АД</v>
      </c>
      <c r="B63" s="402" t="str">
        <f t="shared" si="7"/>
        <v>РГ-05-96</v>
      </c>
      <c r="C63" s="403">
        <f t="shared" si="8"/>
        <v>45199</v>
      </c>
      <c r="D63" s="409" t="s">
        <v>214</v>
      </c>
      <c r="E63" s="417" t="s">
        <v>102</v>
      </c>
      <c r="F63" s="402" t="s">
        <v>793</v>
      </c>
      <c r="G63" s="406">
        <f>'1-SB'!G34</f>
        <v>331</v>
      </c>
    </row>
    <row r="64" spans="1:7" ht="15.75">
      <c r="A64" s="401" t="str">
        <f t="shared" si="6"/>
        <v>НИД "Индустриален фонд" АД</v>
      </c>
      <c r="B64" s="402" t="str">
        <f t="shared" si="7"/>
        <v>РГ-05-96</v>
      </c>
      <c r="C64" s="403">
        <f t="shared" si="8"/>
        <v>45199</v>
      </c>
      <c r="D64" s="409" t="s">
        <v>215</v>
      </c>
      <c r="E64" s="417" t="s">
        <v>103</v>
      </c>
      <c r="F64" s="402" t="s">
        <v>793</v>
      </c>
      <c r="G64" s="406">
        <f>'1-SB'!G35</f>
        <v>1684</v>
      </c>
    </row>
    <row r="65" spans="1:7" ht="15.75">
      <c r="A65" s="401" t="str">
        <f t="shared" si="6"/>
        <v>НИД "Индустриален фонд" АД</v>
      </c>
      <c r="B65" s="402" t="str">
        <f t="shared" si="7"/>
        <v>РГ-05-96</v>
      </c>
      <c r="C65" s="403">
        <f t="shared" si="8"/>
        <v>45199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.75">
      <c r="A66" s="401" t="str">
        <f t="shared" si="6"/>
        <v>НИД "Индустриален фонд" АД</v>
      </c>
      <c r="B66" s="402" t="str">
        <f t="shared" si="7"/>
        <v>РГ-05-96</v>
      </c>
      <c r="C66" s="403">
        <f t="shared" si="8"/>
        <v>45199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НИД "Индустриален фонд" АД</v>
      </c>
      <c r="B67" s="402" t="str">
        <f t="shared" si="7"/>
        <v>РГ-05-96</v>
      </c>
      <c r="C67" s="403">
        <f t="shared" si="8"/>
        <v>45199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.75">
      <c r="A68" s="401" t="str">
        <f t="shared" si="6"/>
        <v>НИД "Индустриален фонд" АД</v>
      </c>
      <c r="B68" s="402" t="str">
        <f t="shared" si="7"/>
        <v>РГ-05-96</v>
      </c>
      <c r="C68" s="403">
        <f t="shared" si="8"/>
        <v>45199</v>
      </c>
      <c r="D68" s="409" t="s">
        <v>219</v>
      </c>
      <c r="E68" s="417" t="s">
        <v>113</v>
      </c>
      <c r="F68" s="402" t="s">
        <v>793</v>
      </c>
      <c r="G68" s="406">
        <f>'1-SB'!G39</f>
        <v>1</v>
      </c>
    </row>
    <row r="69" spans="1:7" ht="15.75">
      <c r="A69" s="401" t="str">
        <f t="shared" si="6"/>
        <v>НИД "Индустриален фонд" АД</v>
      </c>
      <c r="B69" s="402" t="str">
        <f t="shared" si="7"/>
        <v>РГ-05-96</v>
      </c>
      <c r="C69" s="403">
        <f t="shared" si="8"/>
        <v>45199</v>
      </c>
      <c r="D69" s="404" t="s">
        <v>220</v>
      </c>
      <c r="E69" s="416" t="s">
        <v>34</v>
      </c>
      <c r="F69" s="402" t="s">
        <v>793</v>
      </c>
      <c r="G69" s="406">
        <f>'1-SB'!G40</f>
        <v>9555</v>
      </c>
    </row>
    <row r="70" spans="1:7" ht="15.75">
      <c r="A70" s="401" t="str">
        <f t="shared" si="6"/>
        <v>НИД "Индустриален фонд" АД</v>
      </c>
      <c r="B70" s="402" t="str">
        <f t="shared" si="7"/>
        <v>РГ-05-96</v>
      </c>
      <c r="C70" s="403">
        <f t="shared" si="8"/>
        <v>45199</v>
      </c>
      <c r="D70" s="407" t="s">
        <v>221</v>
      </c>
      <c r="E70" s="407" t="s">
        <v>35</v>
      </c>
      <c r="F70" s="402" t="s">
        <v>793</v>
      </c>
      <c r="G70" s="406">
        <f>'1-SB'!G47</f>
        <v>1649874</v>
      </c>
    </row>
    <row r="71" spans="1:7" ht="15.75">
      <c r="A71" s="419" t="str">
        <f t="shared" si="6"/>
        <v>НИД "Индустриален фонд" АД</v>
      </c>
      <c r="B71" s="420" t="str">
        <f t="shared" si="7"/>
        <v>РГ-05-96</v>
      </c>
      <c r="C71" s="421">
        <f t="shared" si="8"/>
        <v>45199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.75">
      <c r="A72" s="419" t="str">
        <f t="shared" si="6"/>
        <v>НИД "Индустриален фонд" АД</v>
      </c>
      <c r="B72" s="420" t="str">
        <f t="shared" si="7"/>
        <v>РГ-05-96</v>
      </c>
      <c r="C72" s="421">
        <f t="shared" si="8"/>
        <v>45199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.75">
      <c r="A73" s="419" t="str">
        <f t="shared" si="6"/>
        <v>НИД "Индустриален фонд" АД</v>
      </c>
      <c r="B73" s="420" t="str">
        <f t="shared" si="7"/>
        <v>РГ-05-96</v>
      </c>
      <c r="C73" s="421">
        <f t="shared" si="8"/>
        <v>45199</v>
      </c>
      <c r="D73" s="422" t="s">
        <v>794</v>
      </c>
      <c r="E73" s="427" t="s">
        <v>19</v>
      </c>
      <c r="F73" s="420" t="s">
        <v>828</v>
      </c>
      <c r="G73" s="424">
        <f>'2-OD'!C12</f>
        <v>0</v>
      </c>
    </row>
    <row r="74" spans="1:7" ht="31.5">
      <c r="A74" s="419" t="str">
        <f t="shared" si="6"/>
        <v>НИД "Индустриален фонд" АД</v>
      </c>
      <c r="B74" s="420" t="str">
        <f t="shared" si="7"/>
        <v>РГ-05-96</v>
      </c>
      <c r="C74" s="421">
        <f t="shared" si="8"/>
        <v>45199</v>
      </c>
      <c r="D74" s="422" t="s">
        <v>795</v>
      </c>
      <c r="E74" s="427" t="s">
        <v>936</v>
      </c>
      <c r="F74" s="420" t="s">
        <v>828</v>
      </c>
      <c r="G74" s="424">
        <f>'2-OD'!C13</f>
        <v>11276</v>
      </c>
    </row>
    <row r="75" spans="1:7" ht="31.5">
      <c r="A75" s="419" t="str">
        <f t="shared" si="6"/>
        <v>НИД "Индустриален фонд" АД</v>
      </c>
      <c r="B75" s="420" t="str">
        <f t="shared" si="7"/>
        <v>РГ-05-96</v>
      </c>
      <c r="C75" s="421">
        <f t="shared" si="8"/>
        <v>45199</v>
      </c>
      <c r="D75" s="422" t="s">
        <v>796</v>
      </c>
      <c r="E75" s="427" t="s">
        <v>937</v>
      </c>
      <c r="F75" s="420" t="s">
        <v>828</v>
      </c>
      <c r="G75" s="424">
        <f>'2-OD'!C14</f>
        <v>0</v>
      </c>
    </row>
    <row r="76" spans="1:7" ht="15.75">
      <c r="A76" s="419" t="str">
        <f t="shared" si="6"/>
        <v>НИД "Индустриален фонд" АД</v>
      </c>
      <c r="B76" s="420" t="str">
        <f t="shared" si="7"/>
        <v>РГ-05-96</v>
      </c>
      <c r="C76" s="421">
        <f t="shared" si="8"/>
        <v>45199</v>
      </c>
      <c r="D76" s="422" t="s">
        <v>797</v>
      </c>
      <c r="E76" s="427" t="s">
        <v>938</v>
      </c>
      <c r="F76" s="420" t="s">
        <v>828</v>
      </c>
      <c r="G76" s="424">
        <f>'2-OD'!C15</f>
        <v>93</v>
      </c>
    </row>
    <row r="77" spans="1:7" ht="15.75">
      <c r="A77" s="419" t="str">
        <f t="shared" si="6"/>
        <v>НИД "Индустриален фонд" АД</v>
      </c>
      <c r="B77" s="420" t="str">
        <f t="shared" si="7"/>
        <v>РГ-05-96</v>
      </c>
      <c r="C77" s="421">
        <f t="shared" si="8"/>
        <v>45199</v>
      </c>
      <c r="D77" s="422" t="s">
        <v>798</v>
      </c>
      <c r="E77" s="427" t="s">
        <v>981</v>
      </c>
      <c r="F77" s="420" t="s">
        <v>828</v>
      </c>
      <c r="G77" s="424">
        <f>'2-OD'!C16</f>
        <v>3366</v>
      </c>
    </row>
    <row r="78" spans="1:7" ht="15.75">
      <c r="A78" s="419" t="str">
        <f t="shared" si="6"/>
        <v>НИД "Индустриален фонд" АД</v>
      </c>
      <c r="B78" s="420" t="str">
        <f t="shared" si="7"/>
        <v>РГ-05-96</v>
      </c>
      <c r="C78" s="421">
        <f t="shared" si="8"/>
        <v>45199</v>
      </c>
      <c r="D78" s="425" t="s">
        <v>799</v>
      </c>
      <c r="E78" s="428" t="s">
        <v>20</v>
      </c>
      <c r="F78" s="420" t="s">
        <v>828</v>
      </c>
      <c r="G78" s="424">
        <f>'2-OD'!C18</f>
        <v>14735</v>
      </c>
    </row>
    <row r="79" spans="1:7" ht="15.75">
      <c r="A79" s="419" t="str">
        <f t="shared" si="6"/>
        <v>НИД "Индустриален фонд" АД</v>
      </c>
      <c r="B79" s="420" t="str">
        <f t="shared" si="7"/>
        <v>РГ-05-96</v>
      </c>
      <c r="C79" s="421">
        <f t="shared" si="8"/>
        <v>45199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.75">
      <c r="A80" s="419" t="str">
        <f t="shared" si="6"/>
        <v>НИД "Индустриален фонд" АД</v>
      </c>
      <c r="B80" s="420" t="str">
        <f t="shared" si="7"/>
        <v>РГ-05-96</v>
      </c>
      <c r="C80" s="421">
        <f t="shared" si="8"/>
        <v>45199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.75">
      <c r="A81" s="419" t="str">
        <f t="shared" si="6"/>
        <v>НИД "Индустриален фонд" АД</v>
      </c>
      <c r="B81" s="420" t="str">
        <f t="shared" si="7"/>
        <v>РГ-05-96</v>
      </c>
      <c r="C81" s="421">
        <f t="shared" si="8"/>
        <v>45199</v>
      </c>
      <c r="D81" s="422" t="s">
        <v>801</v>
      </c>
      <c r="E81" s="427" t="s">
        <v>122</v>
      </c>
      <c r="F81" s="420" t="s">
        <v>828</v>
      </c>
      <c r="G81" s="424">
        <f>'2-OD'!C21</f>
        <v>17114</v>
      </c>
    </row>
    <row r="82" spans="1:7" ht="15.7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.75">
      <c r="A83" s="419" t="str">
        <f aca="true" t="shared" si="9" ref="A83:A109">dfName</f>
        <v>НИД "Индустриален фонд" АД</v>
      </c>
      <c r="B83" s="420" t="str">
        <f aca="true" t="shared" si="10" ref="B83:B109">dfRG</f>
        <v>РГ-05-96</v>
      </c>
      <c r="C83" s="421">
        <f aca="true" t="shared" si="11" ref="C83:C109">EndDate</f>
        <v>45199</v>
      </c>
      <c r="D83" s="422" t="s">
        <v>803</v>
      </c>
      <c r="E83" s="427" t="s">
        <v>143</v>
      </c>
      <c r="F83" s="420" t="s">
        <v>828</v>
      </c>
      <c r="G83" s="424">
        <f>'2-OD'!C23</f>
        <v>65221</v>
      </c>
    </row>
    <row r="84" spans="1:7" ht="15.75">
      <c r="A84" s="419" t="str">
        <f t="shared" si="9"/>
        <v>НИД "Индустриален фонд" АД</v>
      </c>
      <c r="B84" s="420" t="str">
        <f t="shared" si="10"/>
        <v>РГ-05-96</v>
      </c>
      <c r="C84" s="421">
        <f t="shared" si="11"/>
        <v>45199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 ht="15.75">
      <c r="A85" s="419" t="str">
        <f t="shared" si="9"/>
        <v>НИД "Индустриален фонд" АД</v>
      </c>
      <c r="B85" s="420" t="str">
        <f t="shared" si="10"/>
        <v>РГ-05-96</v>
      </c>
      <c r="C85" s="421">
        <f t="shared" si="11"/>
        <v>45199</v>
      </c>
      <c r="D85" s="425" t="s">
        <v>805</v>
      </c>
      <c r="E85" s="428" t="s">
        <v>23</v>
      </c>
      <c r="F85" s="420" t="s">
        <v>828</v>
      </c>
      <c r="G85" s="424">
        <f>'2-OD'!C25</f>
        <v>82335</v>
      </c>
    </row>
    <row r="86" spans="1:7" ht="15.75">
      <c r="A86" s="419" t="str">
        <f t="shared" si="9"/>
        <v>НИД "Индустриален фонд" АД</v>
      </c>
      <c r="B86" s="420" t="str">
        <f t="shared" si="10"/>
        <v>РГ-05-96</v>
      </c>
      <c r="C86" s="421">
        <f t="shared" si="11"/>
        <v>45199</v>
      </c>
      <c r="D86" s="425" t="s">
        <v>806</v>
      </c>
      <c r="E86" s="429" t="s">
        <v>144</v>
      </c>
      <c r="F86" s="420" t="s">
        <v>828</v>
      </c>
      <c r="G86" s="424">
        <f>'2-OD'!C26</f>
        <v>97070</v>
      </c>
    </row>
    <row r="87" spans="1:7" ht="15.75">
      <c r="A87" s="419" t="str">
        <f t="shared" si="9"/>
        <v>НИД "Индустриален фонд" АД</v>
      </c>
      <c r="B87" s="420" t="str">
        <f t="shared" si="10"/>
        <v>РГ-05-96</v>
      </c>
      <c r="C87" s="421">
        <f t="shared" si="11"/>
        <v>45199</v>
      </c>
      <c r="D87" s="425" t="s">
        <v>807</v>
      </c>
      <c r="E87" s="429" t="s">
        <v>824</v>
      </c>
      <c r="F87" s="420" t="s">
        <v>828</v>
      </c>
      <c r="G87" s="424">
        <f>'2-OD'!C27</f>
        <v>0</v>
      </c>
    </row>
    <row r="88" spans="1:7" ht="15.75">
      <c r="A88" s="419" t="str">
        <f t="shared" si="9"/>
        <v>НИД "Индустриален фонд" АД</v>
      </c>
      <c r="B88" s="420" t="str">
        <f t="shared" si="10"/>
        <v>РГ-05-96</v>
      </c>
      <c r="C88" s="421">
        <f t="shared" si="11"/>
        <v>45199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.75">
      <c r="A89" s="419" t="str">
        <f t="shared" si="9"/>
        <v>НИД "Индустриален фонд" АД</v>
      </c>
      <c r="B89" s="420" t="str">
        <f t="shared" si="10"/>
        <v>РГ-05-96</v>
      </c>
      <c r="C89" s="421">
        <f t="shared" si="11"/>
        <v>45199</v>
      </c>
      <c r="D89" s="425" t="s">
        <v>809</v>
      </c>
      <c r="E89" s="429" t="s">
        <v>146</v>
      </c>
      <c r="F89" s="420" t="s">
        <v>828</v>
      </c>
      <c r="G89" s="424">
        <f>'2-OD'!C29</f>
        <v>0</v>
      </c>
    </row>
    <row r="90" spans="1:7" ht="15.75">
      <c r="A90" s="419" t="str">
        <f t="shared" si="9"/>
        <v>НИД "Индустриален фонд" АД</v>
      </c>
      <c r="B90" s="420" t="str">
        <f t="shared" si="10"/>
        <v>РГ-05-96</v>
      </c>
      <c r="C90" s="421">
        <f t="shared" si="11"/>
        <v>45199</v>
      </c>
      <c r="D90" s="425" t="s">
        <v>810</v>
      </c>
      <c r="E90" s="429" t="s">
        <v>826</v>
      </c>
      <c r="F90" s="420" t="s">
        <v>828</v>
      </c>
      <c r="G90" s="424">
        <f>'2-OD'!C30</f>
        <v>97070</v>
      </c>
    </row>
    <row r="91" spans="1:7" ht="15.75">
      <c r="A91" s="430" t="str">
        <f t="shared" si="9"/>
        <v>НИД "Индустриален фонд" АД</v>
      </c>
      <c r="B91" s="431" t="str">
        <f t="shared" si="10"/>
        <v>РГ-05-96</v>
      </c>
      <c r="C91" s="432">
        <f t="shared" si="11"/>
        <v>45199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.75">
      <c r="A92" s="430" t="str">
        <f t="shared" si="9"/>
        <v>НИД "Индустриален фонд" АД</v>
      </c>
      <c r="B92" s="431" t="str">
        <f t="shared" si="10"/>
        <v>РГ-05-96</v>
      </c>
      <c r="C92" s="432">
        <f t="shared" si="11"/>
        <v>45199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.75">
      <c r="A93" s="430" t="str">
        <f t="shared" si="9"/>
        <v>НИД "Индустриален фонд" АД</v>
      </c>
      <c r="B93" s="431" t="str">
        <f t="shared" si="10"/>
        <v>РГ-05-96</v>
      </c>
      <c r="C93" s="432">
        <f t="shared" si="11"/>
        <v>45199</v>
      </c>
      <c r="D93" s="433" t="s">
        <v>811</v>
      </c>
      <c r="E93" s="438" t="s">
        <v>38</v>
      </c>
      <c r="F93" s="431" t="s">
        <v>829</v>
      </c>
      <c r="G93" s="435">
        <f>'2-OD'!G12</f>
        <v>2004</v>
      </c>
    </row>
    <row r="94" spans="1:7" ht="31.5">
      <c r="A94" s="430" t="str">
        <f t="shared" si="9"/>
        <v>НИД "Индустриален фонд" АД</v>
      </c>
      <c r="B94" s="431" t="str">
        <f t="shared" si="10"/>
        <v>РГ-05-96</v>
      </c>
      <c r="C94" s="432">
        <f t="shared" si="11"/>
        <v>45199</v>
      </c>
      <c r="D94" s="433" t="s">
        <v>812</v>
      </c>
      <c r="E94" s="438" t="s">
        <v>939</v>
      </c>
      <c r="F94" s="431" t="s">
        <v>829</v>
      </c>
      <c r="G94" s="435">
        <f>'2-OD'!G13</f>
        <v>3208</v>
      </c>
    </row>
    <row r="95" spans="1:7" ht="31.5">
      <c r="A95" s="430" t="str">
        <f t="shared" si="9"/>
        <v>НИД "Индустриален фонд" АД</v>
      </c>
      <c r="B95" s="431" t="str">
        <f t="shared" si="10"/>
        <v>РГ-05-96</v>
      </c>
      <c r="C95" s="432">
        <f t="shared" si="11"/>
        <v>45199</v>
      </c>
      <c r="D95" s="433" t="s">
        <v>813</v>
      </c>
      <c r="E95" s="438" t="s">
        <v>940</v>
      </c>
      <c r="F95" s="431" t="s">
        <v>829</v>
      </c>
      <c r="G95" s="435">
        <f>'2-OD'!G14</f>
        <v>0</v>
      </c>
    </row>
    <row r="96" spans="1:7" ht="15.75">
      <c r="A96" s="430" t="str">
        <f t="shared" si="9"/>
        <v>НИД "Индустриален фонд" АД</v>
      </c>
      <c r="B96" s="431" t="str">
        <f t="shared" si="10"/>
        <v>РГ-05-96</v>
      </c>
      <c r="C96" s="432">
        <f t="shared" si="11"/>
        <v>45199</v>
      </c>
      <c r="D96" s="433" t="s">
        <v>814</v>
      </c>
      <c r="E96" s="438" t="s">
        <v>941</v>
      </c>
      <c r="F96" s="431" t="s">
        <v>829</v>
      </c>
      <c r="G96" s="435">
        <f>'2-OD'!G15</f>
        <v>30</v>
      </c>
    </row>
    <row r="97" spans="1:7" ht="15.75">
      <c r="A97" s="430" t="str">
        <f t="shared" si="9"/>
        <v>НИД "Индустриален фонд" АД</v>
      </c>
      <c r="B97" s="431" t="str">
        <f t="shared" si="10"/>
        <v>РГ-05-96</v>
      </c>
      <c r="C97" s="432">
        <f t="shared" si="11"/>
        <v>45199</v>
      </c>
      <c r="D97" s="433" t="s">
        <v>815</v>
      </c>
      <c r="E97" s="439" t="s">
        <v>942</v>
      </c>
      <c r="F97" s="431" t="s">
        <v>829</v>
      </c>
      <c r="G97" s="435">
        <f>'2-OD'!G16</f>
        <v>63334</v>
      </c>
    </row>
    <row r="98" spans="1:7" ht="15.75">
      <c r="A98" s="430" t="str">
        <f t="shared" si="9"/>
        <v>НИД "Индустриален фонд" АД</v>
      </c>
      <c r="B98" s="431" t="str">
        <f t="shared" si="10"/>
        <v>РГ-05-96</v>
      </c>
      <c r="C98" s="432">
        <f t="shared" si="11"/>
        <v>45199</v>
      </c>
      <c r="D98" s="433" t="s">
        <v>816</v>
      </c>
      <c r="E98" s="438" t="s">
        <v>943</v>
      </c>
      <c r="F98" s="431" t="s">
        <v>829</v>
      </c>
      <c r="G98" s="435">
        <f>'2-OD'!G17</f>
        <v>0</v>
      </c>
    </row>
    <row r="99" spans="1:7" ht="15.75">
      <c r="A99" s="430" t="str">
        <f t="shared" si="9"/>
        <v>НИД "Индустриален фонд" АД</v>
      </c>
      <c r="B99" s="431" t="str">
        <f t="shared" si="10"/>
        <v>РГ-05-96</v>
      </c>
      <c r="C99" s="432">
        <f t="shared" si="11"/>
        <v>45199</v>
      </c>
      <c r="D99" s="436" t="s">
        <v>817</v>
      </c>
      <c r="E99" s="440" t="s">
        <v>20</v>
      </c>
      <c r="F99" s="431" t="s">
        <v>829</v>
      </c>
      <c r="G99" s="435">
        <f>'2-OD'!G18</f>
        <v>68576</v>
      </c>
    </row>
    <row r="100" spans="1:7" ht="15.75">
      <c r="A100" s="430" t="str">
        <f t="shared" si="9"/>
        <v>НИД "Индустриален фонд" АД</v>
      </c>
      <c r="B100" s="431" t="str">
        <f t="shared" si="10"/>
        <v>РГ-05-96</v>
      </c>
      <c r="C100" s="432">
        <f t="shared" si="11"/>
        <v>45199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.75">
      <c r="A101" s="430" t="str">
        <f t="shared" si="9"/>
        <v>НИД "Индустриален фонд" АД</v>
      </c>
      <c r="B101" s="431" t="str">
        <f t="shared" si="10"/>
        <v>РГ-05-96</v>
      </c>
      <c r="C101" s="432">
        <f t="shared" si="11"/>
        <v>45199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.75">
      <c r="A102" s="430" t="str">
        <f t="shared" si="9"/>
        <v>НИД "Индустриален фонд" АД</v>
      </c>
      <c r="B102" s="431" t="str">
        <f t="shared" si="10"/>
        <v>РГ-05-96</v>
      </c>
      <c r="C102" s="432">
        <f t="shared" si="11"/>
        <v>45199</v>
      </c>
      <c r="D102" s="436" t="s">
        <v>819</v>
      </c>
      <c r="E102" s="441" t="s">
        <v>40</v>
      </c>
      <c r="F102" s="431" t="s">
        <v>829</v>
      </c>
      <c r="G102" s="435">
        <f>'2-OD'!G26</f>
        <v>68576</v>
      </c>
    </row>
    <row r="103" spans="1:7" ht="15.75">
      <c r="A103" s="430" t="str">
        <f t="shared" si="9"/>
        <v>НИД "Индустриален фонд" АД</v>
      </c>
      <c r="B103" s="431" t="str">
        <f t="shared" si="10"/>
        <v>РГ-05-96</v>
      </c>
      <c r="C103" s="432">
        <f t="shared" si="11"/>
        <v>45199</v>
      </c>
      <c r="D103" s="436" t="s">
        <v>820</v>
      </c>
      <c r="E103" s="441" t="s">
        <v>825</v>
      </c>
      <c r="F103" s="431" t="s">
        <v>829</v>
      </c>
      <c r="G103" s="435">
        <f>'2-OD'!G27</f>
        <v>28494</v>
      </c>
    </row>
    <row r="104" spans="1:7" ht="15.75">
      <c r="A104" s="430" t="str">
        <f t="shared" si="9"/>
        <v>НИД "Индустриален фонд" АД</v>
      </c>
      <c r="B104" s="431" t="str">
        <f t="shared" si="10"/>
        <v>РГ-05-96</v>
      </c>
      <c r="C104" s="432">
        <f t="shared" si="11"/>
        <v>45199</v>
      </c>
      <c r="D104" s="436"/>
      <c r="E104" s="441"/>
      <c r="F104" s="431" t="s">
        <v>829</v>
      </c>
      <c r="G104" s="435">
        <f>'2-OD'!G28</f>
        <v>0</v>
      </c>
    </row>
    <row r="105" spans="1:7" ht="15.75">
      <c r="A105" s="430" t="str">
        <f t="shared" si="9"/>
        <v>НИД "Индустриален фонд" АД</v>
      </c>
      <c r="B105" s="431" t="str">
        <f t="shared" si="10"/>
        <v>РГ-05-96</v>
      </c>
      <c r="C105" s="432">
        <f t="shared" si="11"/>
        <v>45199</v>
      </c>
      <c r="D105" s="436" t="s">
        <v>821</v>
      </c>
      <c r="E105" s="441" t="s">
        <v>147</v>
      </c>
      <c r="F105" s="431" t="s">
        <v>829</v>
      </c>
      <c r="G105" s="435">
        <f>'2-OD'!G29</f>
        <v>28494</v>
      </c>
    </row>
    <row r="106" spans="1:7" ht="15.75">
      <c r="A106" s="430" t="str">
        <f t="shared" si="9"/>
        <v>НИД "Индустриален фонд" АД</v>
      </c>
      <c r="B106" s="431" t="str">
        <f t="shared" si="10"/>
        <v>РГ-05-96</v>
      </c>
      <c r="C106" s="432">
        <f t="shared" si="11"/>
        <v>45199</v>
      </c>
      <c r="D106" s="436" t="s">
        <v>822</v>
      </c>
      <c r="E106" s="441" t="s">
        <v>827</v>
      </c>
      <c r="F106" s="431" t="s">
        <v>829</v>
      </c>
      <c r="G106" s="435">
        <f>'2-OD'!G30</f>
        <v>97070</v>
      </c>
    </row>
    <row r="107" spans="1:7" ht="15.75">
      <c r="A107" s="442" t="str">
        <f t="shared" si="9"/>
        <v>НИД "Индустриален фонд" АД</v>
      </c>
      <c r="B107" s="443" t="str">
        <f t="shared" si="10"/>
        <v>РГ-05-96</v>
      </c>
      <c r="C107" s="444">
        <f t="shared" si="11"/>
        <v>45199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НИД "Индустриален фонд" АД</v>
      </c>
      <c r="B108" s="443" t="str">
        <f t="shared" si="10"/>
        <v>РГ-05-96</v>
      </c>
      <c r="C108" s="444">
        <f t="shared" si="11"/>
        <v>45199</v>
      </c>
      <c r="D108" s="445" t="s">
        <v>830</v>
      </c>
      <c r="E108" s="448" t="s">
        <v>987</v>
      </c>
      <c r="F108" s="443" t="s">
        <v>1367</v>
      </c>
      <c r="G108" s="447">
        <f>'3-OPP'!E13</f>
        <v>0</v>
      </c>
    </row>
    <row r="109" spans="1:7" ht="31.5">
      <c r="A109" s="442" t="str">
        <f t="shared" si="9"/>
        <v>НИД "Индустриален фонд" АД</v>
      </c>
      <c r="B109" s="443" t="str">
        <f t="shared" si="10"/>
        <v>РГ-05-96</v>
      </c>
      <c r="C109" s="444">
        <f t="shared" si="11"/>
        <v>45199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.75">
      <c r="A110" s="442" t="str">
        <f aca="true" t="shared" si="12" ref="A110:A141">dfName</f>
        <v>НИД "Индустриален фонд" АД</v>
      </c>
      <c r="B110" s="443" t="str">
        <f aca="true" t="shared" si="13" ref="B110:B141">dfRG</f>
        <v>РГ-05-96</v>
      </c>
      <c r="C110" s="444">
        <f aca="true" t="shared" si="14" ref="C110:C141">EndDate</f>
        <v>45199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.75">
      <c r="A111" s="442" t="str">
        <f t="shared" si="12"/>
        <v>НИД "Индустриален фонд" АД</v>
      </c>
      <c r="B111" s="443" t="str">
        <f t="shared" si="13"/>
        <v>РГ-05-96</v>
      </c>
      <c r="C111" s="444">
        <f t="shared" si="14"/>
        <v>45199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.75">
      <c r="A112" s="442" t="str">
        <f t="shared" si="12"/>
        <v>НИД "Индустриален фонд" АД</v>
      </c>
      <c r="B112" s="443" t="str">
        <f t="shared" si="13"/>
        <v>РГ-05-96</v>
      </c>
      <c r="C112" s="444">
        <f t="shared" si="14"/>
        <v>45199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.75">
      <c r="A113" s="442" t="str">
        <f t="shared" si="12"/>
        <v>НИД "Индустриален фонд" АД</v>
      </c>
      <c r="B113" s="443" t="str">
        <f t="shared" si="13"/>
        <v>РГ-05-96</v>
      </c>
      <c r="C113" s="444">
        <f t="shared" si="14"/>
        <v>45199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31.5">
      <c r="A114" s="442" t="str">
        <f t="shared" si="12"/>
        <v>НИД "Индустриален фонд" АД</v>
      </c>
      <c r="B114" s="443" t="str">
        <f t="shared" si="13"/>
        <v>РГ-05-96</v>
      </c>
      <c r="C114" s="444">
        <f t="shared" si="14"/>
        <v>45199</v>
      </c>
      <c r="D114" s="451" t="s">
        <v>836</v>
      </c>
      <c r="E114" s="446" t="s">
        <v>985</v>
      </c>
      <c r="F114" s="443" t="s">
        <v>1367</v>
      </c>
      <c r="G114" s="447">
        <f>'3-OPP'!E19</f>
        <v>0</v>
      </c>
    </row>
    <row r="115" spans="1:7" ht="15.75">
      <c r="A115" s="442" t="str">
        <f t="shared" si="12"/>
        <v>НИД "Индустриален фонд" АД</v>
      </c>
      <c r="B115" s="443" t="str">
        <f t="shared" si="13"/>
        <v>РГ-05-96</v>
      </c>
      <c r="C115" s="444">
        <f t="shared" si="14"/>
        <v>45199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НИД "Индустриален фонд" АД</v>
      </c>
      <c r="B116" s="443" t="str">
        <f t="shared" si="13"/>
        <v>РГ-05-96</v>
      </c>
      <c r="C116" s="444">
        <f t="shared" si="14"/>
        <v>45199</v>
      </c>
      <c r="D116" s="445" t="s">
        <v>837</v>
      </c>
      <c r="E116" s="448" t="s">
        <v>958</v>
      </c>
      <c r="F116" s="443" t="s">
        <v>1367</v>
      </c>
      <c r="G116" s="447">
        <f>'3-OPP'!E21</f>
        <v>62099</v>
      </c>
    </row>
    <row r="117" spans="1:7" ht="31.5">
      <c r="A117" s="442" t="str">
        <f t="shared" si="12"/>
        <v>НИД "Индустриален фонд" АД</v>
      </c>
      <c r="B117" s="443" t="str">
        <f t="shared" si="13"/>
        <v>РГ-05-96</v>
      </c>
      <c r="C117" s="444">
        <f t="shared" si="14"/>
        <v>45199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.75">
      <c r="A118" s="442" t="str">
        <f t="shared" si="12"/>
        <v>НИД "Индустриален фонд" АД</v>
      </c>
      <c r="B118" s="443" t="str">
        <f t="shared" si="13"/>
        <v>РГ-05-96</v>
      </c>
      <c r="C118" s="444">
        <f t="shared" si="14"/>
        <v>45199</v>
      </c>
      <c r="D118" s="445" t="s">
        <v>839</v>
      </c>
      <c r="E118" s="448" t="s">
        <v>960</v>
      </c>
      <c r="F118" s="443" t="s">
        <v>1367</v>
      </c>
      <c r="G118" s="447">
        <f>'3-OPP'!E23</f>
        <v>50036</v>
      </c>
    </row>
    <row r="119" spans="1:7" ht="15.75">
      <c r="A119" s="442" t="str">
        <f t="shared" si="12"/>
        <v>НИД "Индустриален фонд" АД</v>
      </c>
      <c r="B119" s="443" t="str">
        <f t="shared" si="13"/>
        <v>РГ-05-96</v>
      </c>
      <c r="C119" s="444">
        <f t="shared" si="14"/>
        <v>45199</v>
      </c>
      <c r="D119" s="445" t="s">
        <v>840</v>
      </c>
      <c r="E119" s="448" t="s">
        <v>961</v>
      </c>
      <c r="F119" s="443" t="s">
        <v>1367</v>
      </c>
      <c r="G119" s="447">
        <f>'3-OPP'!E24</f>
        <v>2004</v>
      </c>
    </row>
    <row r="120" spans="1:7" ht="15.75">
      <c r="A120" s="442" t="str">
        <f t="shared" si="12"/>
        <v>НИД "Индустриален фонд" АД</v>
      </c>
      <c r="B120" s="443" t="str">
        <f t="shared" si="13"/>
        <v>РГ-05-96</v>
      </c>
      <c r="C120" s="444">
        <f t="shared" si="14"/>
        <v>45199</v>
      </c>
      <c r="D120" s="445" t="s">
        <v>841</v>
      </c>
      <c r="E120" s="450" t="s">
        <v>962</v>
      </c>
      <c r="F120" s="443" t="s">
        <v>1367</v>
      </c>
      <c r="G120" s="447">
        <f>'3-OPP'!E25</f>
        <v>0</v>
      </c>
    </row>
    <row r="121" spans="1:7" ht="15.75">
      <c r="A121" s="442" t="str">
        <f t="shared" si="12"/>
        <v>НИД "Индустриален фонд" АД</v>
      </c>
      <c r="B121" s="443" t="str">
        <f t="shared" si="13"/>
        <v>РГ-05-96</v>
      </c>
      <c r="C121" s="444">
        <f t="shared" si="14"/>
        <v>45199</v>
      </c>
      <c r="D121" s="445" t="s">
        <v>842</v>
      </c>
      <c r="E121" s="450" t="s">
        <v>963</v>
      </c>
      <c r="F121" s="443" t="s">
        <v>1367</v>
      </c>
      <c r="G121" s="447">
        <f>'3-OPP'!E26</f>
        <v>0</v>
      </c>
    </row>
    <row r="122" spans="1:7" ht="15.75">
      <c r="A122" s="442" t="str">
        <f t="shared" si="12"/>
        <v>НИД "Индустриален фонд" АД</v>
      </c>
      <c r="B122" s="443" t="str">
        <f t="shared" si="13"/>
        <v>РГ-05-96</v>
      </c>
      <c r="C122" s="444">
        <f t="shared" si="14"/>
        <v>45199</v>
      </c>
      <c r="D122" s="445" t="s">
        <v>843</v>
      </c>
      <c r="E122" s="450" t="s">
        <v>964</v>
      </c>
      <c r="F122" s="443" t="s">
        <v>1367</v>
      </c>
      <c r="G122" s="447">
        <f>'3-OPP'!E27</f>
        <v>0</v>
      </c>
    </row>
    <row r="123" spans="1:7" ht="15.75">
      <c r="A123" s="442" t="str">
        <f t="shared" si="12"/>
        <v>НИД "Индустриален фонд" АД</v>
      </c>
      <c r="B123" s="443" t="str">
        <f t="shared" si="13"/>
        <v>РГ-05-96</v>
      </c>
      <c r="C123" s="444">
        <f t="shared" si="14"/>
        <v>45199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1.5">
      <c r="A124" s="442" t="str">
        <f t="shared" si="12"/>
        <v>НИД "Индустриален фонд" АД</v>
      </c>
      <c r="B124" s="443" t="str">
        <f t="shared" si="13"/>
        <v>РГ-05-96</v>
      </c>
      <c r="C124" s="444">
        <f t="shared" si="14"/>
        <v>45199</v>
      </c>
      <c r="D124" s="451" t="s">
        <v>845</v>
      </c>
      <c r="E124" s="446" t="s">
        <v>115</v>
      </c>
      <c r="F124" s="443" t="s">
        <v>1367</v>
      </c>
      <c r="G124" s="447">
        <f>'3-OPP'!E29</f>
        <v>114139</v>
      </c>
    </row>
    <row r="125" spans="1:7" ht="15.75">
      <c r="A125" s="442" t="str">
        <f t="shared" si="12"/>
        <v>НИД "Индустриален фонд" АД</v>
      </c>
      <c r="B125" s="443" t="str">
        <f t="shared" si="13"/>
        <v>РГ-05-96</v>
      </c>
      <c r="C125" s="444">
        <f t="shared" si="14"/>
        <v>45199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.75">
      <c r="A126" s="442" t="str">
        <f t="shared" si="12"/>
        <v>НИД "Индустриален фонд" АД</v>
      </c>
      <c r="B126" s="443" t="str">
        <f t="shared" si="13"/>
        <v>РГ-05-96</v>
      </c>
      <c r="C126" s="444">
        <f t="shared" si="14"/>
        <v>45199</v>
      </c>
      <c r="D126" s="445" t="s">
        <v>846</v>
      </c>
      <c r="E126" s="448" t="s">
        <v>966</v>
      </c>
      <c r="F126" s="443" t="s">
        <v>1367</v>
      </c>
      <c r="G126" s="447">
        <f>'3-OPP'!E31</f>
        <v>-17227</v>
      </c>
    </row>
    <row r="127" spans="1:7" ht="15.75">
      <c r="A127" s="442" t="str">
        <f t="shared" si="12"/>
        <v>НИД "Индустриален фонд" АД</v>
      </c>
      <c r="B127" s="443" t="str">
        <f t="shared" si="13"/>
        <v>РГ-05-96</v>
      </c>
      <c r="C127" s="444">
        <f t="shared" si="14"/>
        <v>45199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.75">
      <c r="A128" s="442" t="str">
        <f t="shared" si="12"/>
        <v>НИД "Индустриален фонд" АД</v>
      </c>
      <c r="B128" s="443" t="str">
        <f t="shared" si="13"/>
        <v>РГ-05-96</v>
      </c>
      <c r="C128" s="444">
        <f t="shared" si="14"/>
        <v>45199</v>
      </c>
      <c r="D128" s="445" t="s">
        <v>848</v>
      </c>
      <c r="E128" s="448" t="s">
        <v>968</v>
      </c>
      <c r="F128" s="443" t="s">
        <v>1367</v>
      </c>
      <c r="G128" s="447">
        <f>'3-OPP'!E33</f>
        <v>-57608</v>
      </c>
    </row>
    <row r="129" spans="1:7" ht="15.75">
      <c r="A129" s="442" t="str">
        <f t="shared" si="12"/>
        <v>НИД "Индустриален фонд" АД</v>
      </c>
      <c r="B129" s="443" t="str">
        <f t="shared" si="13"/>
        <v>РГ-05-96</v>
      </c>
      <c r="C129" s="444">
        <f t="shared" si="14"/>
        <v>45199</v>
      </c>
      <c r="D129" s="445" t="s">
        <v>849</v>
      </c>
      <c r="E129" s="448" t="s">
        <v>969</v>
      </c>
      <c r="F129" s="443" t="s">
        <v>1367</v>
      </c>
      <c r="G129" s="447">
        <f>'3-OPP'!E34</f>
        <v>-5605</v>
      </c>
    </row>
    <row r="130" spans="1:7" ht="31.5">
      <c r="A130" s="442" t="str">
        <f t="shared" si="12"/>
        <v>НИД "Индустриален фонд" АД</v>
      </c>
      <c r="B130" s="443" t="str">
        <f t="shared" si="13"/>
        <v>РГ-05-96</v>
      </c>
      <c r="C130" s="444">
        <f t="shared" si="14"/>
        <v>45199</v>
      </c>
      <c r="D130" s="445" t="s">
        <v>850</v>
      </c>
      <c r="E130" s="448" t="s">
        <v>970</v>
      </c>
      <c r="F130" s="443" t="s">
        <v>1367</v>
      </c>
      <c r="G130" s="447">
        <f>'3-OPP'!E35</f>
        <v>0</v>
      </c>
    </row>
    <row r="131" spans="1:7" ht="31.5">
      <c r="A131" s="442" t="str">
        <f t="shared" si="12"/>
        <v>НИД "Индустриален фонд" АД</v>
      </c>
      <c r="B131" s="443" t="str">
        <f t="shared" si="13"/>
        <v>РГ-05-96</v>
      </c>
      <c r="C131" s="444">
        <f t="shared" si="14"/>
        <v>45199</v>
      </c>
      <c r="D131" s="451" t="s">
        <v>851</v>
      </c>
      <c r="E131" s="446" t="s">
        <v>148</v>
      </c>
      <c r="F131" s="443" t="s">
        <v>1367</v>
      </c>
      <c r="G131" s="447">
        <f>'3-OPP'!E36</f>
        <v>-80440</v>
      </c>
    </row>
    <row r="132" spans="1:7" ht="31.5">
      <c r="A132" s="442" t="str">
        <f t="shared" si="12"/>
        <v>НИД "Индустриален фонд" АД</v>
      </c>
      <c r="B132" s="443" t="str">
        <f t="shared" si="13"/>
        <v>РГ-05-96</v>
      </c>
      <c r="C132" s="444">
        <f t="shared" si="14"/>
        <v>45199</v>
      </c>
      <c r="D132" s="451" t="s">
        <v>852</v>
      </c>
      <c r="E132" s="446" t="s">
        <v>62</v>
      </c>
      <c r="F132" s="443" t="s">
        <v>1367</v>
      </c>
      <c r="G132" s="447">
        <f>'3-OPP'!E37</f>
        <v>33699</v>
      </c>
    </row>
    <row r="133" spans="1:7" ht="31.5">
      <c r="A133" s="442" t="str">
        <f t="shared" si="12"/>
        <v>НИД "Индустриален фонд" АД</v>
      </c>
      <c r="B133" s="443" t="str">
        <f t="shared" si="13"/>
        <v>РГ-05-96</v>
      </c>
      <c r="C133" s="444">
        <f t="shared" si="14"/>
        <v>45199</v>
      </c>
      <c r="D133" s="451" t="s">
        <v>853</v>
      </c>
      <c r="E133" s="446" t="s">
        <v>982</v>
      </c>
      <c r="F133" s="443" t="s">
        <v>1367</v>
      </c>
      <c r="G133" s="447">
        <f>'3-OPP'!E38</f>
        <v>33286</v>
      </c>
    </row>
    <row r="134" spans="1:7" ht="31.5">
      <c r="A134" s="442" t="str">
        <f t="shared" si="12"/>
        <v>НИД "Индустриален фонд" АД</v>
      </c>
      <c r="B134" s="443" t="str">
        <f t="shared" si="13"/>
        <v>РГ-05-96</v>
      </c>
      <c r="C134" s="444">
        <f t="shared" si="14"/>
        <v>45199</v>
      </c>
      <c r="D134" s="451" t="s">
        <v>854</v>
      </c>
      <c r="E134" s="446" t="s">
        <v>983</v>
      </c>
      <c r="F134" s="443" t="s">
        <v>1367</v>
      </c>
      <c r="G134" s="447">
        <f>'3-OPP'!E39</f>
        <v>66985</v>
      </c>
    </row>
    <row r="135" spans="1:7" ht="15.75">
      <c r="A135" s="442" t="str">
        <f t="shared" si="12"/>
        <v>НИД "Индустриален фонд" АД</v>
      </c>
      <c r="B135" s="443" t="str">
        <f t="shared" si="13"/>
        <v>РГ-05-96</v>
      </c>
      <c r="C135" s="444">
        <f t="shared" si="14"/>
        <v>45199</v>
      </c>
      <c r="D135" s="445" t="s">
        <v>855</v>
      </c>
      <c r="E135" s="449" t="s">
        <v>91</v>
      </c>
      <c r="F135" s="443" t="s">
        <v>1367</v>
      </c>
      <c r="G135" s="447">
        <f>'3-OPP'!E40</f>
        <v>66888</v>
      </c>
    </row>
    <row r="136" spans="1:7" ht="31.5">
      <c r="A136" s="430" t="str">
        <f t="shared" si="12"/>
        <v>НИД "Индустриален фонд" АД</v>
      </c>
      <c r="B136" s="431" t="str">
        <f t="shared" si="13"/>
        <v>РГ-05-96</v>
      </c>
      <c r="C136" s="432">
        <f t="shared" si="14"/>
        <v>45199</v>
      </c>
      <c r="D136" s="452" t="s">
        <v>856</v>
      </c>
      <c r="E136" s="453" t="s">
        <v>95</v>
      </c>
      <c r="F136" s="431" t="s">
        <v>1368</v>
      </c>
      <c r="G136" s="435">
        <f>'4-OSK'!I13</f>
        <v>1708699.69</v>
      </c>
    </row>
    <row r="137" spans="1:7" ht="31.5">
      <c r="A137" s="430" t="str">
        <f t="shared" si="12"/>
        <v>НИД "Индустриален фонд" АД</v>
      </c>
      <c r="B137" s="431" t="str">
        <f t="shared" si="13"/>
        <v>РГ-05-96</v>
      </c>
      <c r="C137" s="432">
        <f t="shared" si="14"/>
        <v>45199</v>
      </c>
      <c r="D137" s="452" t="s">
        <v>857</v>
      </c>
      <c r="E137" s="453" t="s">
        <v>49</v>
      </c>
      <c r="F137" s="431" t="s">
        <v>1368</v>
      </c>
      <c r="G137" s="435">
        <f>'4-OSK'!I14</f>
        <v>1630478.94</v>
      </c>
    </row>
    <row r="138" spans="1:7" ht="31.5">
      <c r="A138" s="430" t="str">
        <f t="shared" si="12"/>
        <v>НИД "Индустриален фонд" АД</v>
      </c>
      <c r="B138" s="431" t="str">
        <f t="shared" si="13"/>
        <v>РГ-05-96</v>
      </c>
      <c r="C138" s="432">
        <f t="shared" si="14"/>
        <v>45199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НИД "Индустриален фонд" АД</v>
      </c>
      <c r="B139" s="431" t="str">
        <f t="shared" si="13"/>
        <v>РГ-05-96</v>
      </c>
      <c r="C139" s="432">
        <f t="shared" si="14"/>
        <v>45199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НИД "Индустриален фонд" АД</v>
      </c>
      <c r="B140" s="431" t="str">
        <f t="shared" si="13"/>
        <v>РГ-05-96</v>
      </c>
      <c r="C140" s="432">
        <f t="shared" si="14"/>
        <v>45199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НИД "Индустриален фонд" АД</v>
      </c>
      <c r="B141" s="431" t="str">
        <f t="shared" si="13"/>
        <v>РГ-05-96</v>
      </c>
      <c r="C141" s="432">
        <f t="shared" si="14"/>
        <v>45199</v>
      </c>
      <c r="D141" s="452" t="s">
        <v>861</v>
      </c>
      <c r="E141" s="453" t="s">
        <v>51</v>
      </c>
      <c r="F141" s="431" t="s">
        <v>1368</v>
      </c>
      <c r="G141" s="435">
        <f>'4-OSK'!I18</f>
        <v>1630478.94</v>
      </c>
    </row>
    <row r="142" spans="1:7" ht="31.5">
      <c r="A142" s="430" t="str">
        <f aca="true" t="shared" si="15" ref="A142:A155">dfName</f>
        <v>НИД "Индустриален фонд" АД</v>
      </c>
      <c r="B142" s="431" t="str">
        <f aca="true" t="shared" si="16" ref="B142:B155">dfRG</f>
        <v>РГ-05-96</v>
      </c>
      <c r="C142" s="432">
        <f aca="true" t="shared" si="17" ref="C142:C155">EndDate</f>
        <v>45199</v>
      </c>
      <c r="D142" s="452" t="s">
        <v>862</v>
      </c>
      <c r="E142" s="453" t="s">
        <v>149</v>
      </c>
      <c r="F142" s="431" t="s">
        <v>1368</v>
      </c>
      <c r="G142" s="435">
        <f>'4-OSK'!I19</f>
        <v>0</v>
      </c>
    </row>
    <row r="143" spans="1:7" ht="31.5">
      <c r="A143" s="430" t="str">
        <f t="shared" si="15"/>
        <v>НИД "Индустриален фонд" АД</v>
      </c>
      <c r="B143" s="431" t="str">
        <f t="shared" si="16"/>
        <v>РГ-05-96</v>
      </c>
      <c r="C143" s="432">
        <f t="shared" si="17"/>
        <v>45199</v>
      </c>
      <c r="D143" s="452" t="s">
        <v>863</v>
      </c>
      <c r="E143" s="454" t="s">
        <v>225</v>
      </c>
      <c r="F143" s="431" t="s">
        <v>1368</v>
      </c>
      <c r="G143" s="435">
        <f>'4-OSK'!I20</f>
        <v>0</v>
      </c>
    </row>
    <row r="144" spans="1:7" ht="31.5">
      <c r="A144" s="430" t="str">
        <f t="shared" si="15"/>
        <v>НИД "Индустриален фонд" АД</v>
      </c>
      <c r="B144" s="431" t="str">
        <f t="shared" si="16"/>
        <v>РГ-05-96</v>
      </c>
      <c r="C144" s="432">
        <f t="shared" si="17"/>
        <v>45199</v>
      </c>
      <c r="D144" s="452" t="s">
        <v>864</v>
      </c>
      <c r="E144" s="454" t="s">
        <v>226</v>
      </c>
      <c r="F144" s="431" t="s">
        <v>1368</v>
      </c>
      <c r="G144" s="435">
        <f>'4-OSK'!I21</f>
        <v>0</v>
      </c>
    </row>
    <row r="145" spans="1:7" ht="31.5">
      <c r="A145" s="430" t="str">
        <f t="shared" si="15"/>
        <v>НИД "Индустриален фонд" АД</v>
      </c>
      <c r="B145" s="431" t="str">
        <f t="shared" si="16"/>
        <v>РГ-05-96</v>
      </c>
      <c r="C145" s="432">
        <f t="shared" si="17"/>
        <v>45199</v>
      </c>
      <c r="D145" s="452" t="s">
        <v>865</v>
      </c>
      <c r="E145" s="453" t="s">
        <v>52</v>
      </c>
      <c r="F145" s="431" t="s">
        <v>1368</v>
      </c>
      <c r="G145" s="435">
        <f>'4-OSK'!I22</f>
        <v>-28494</v>
      </c>
    </row>
    <row r="146" spans="1:7" ht="31.5">
      <c r="A146" s="430" t="str">
        <f t="shared" si="15"/>
        <v>НИД "Индустриален фонд" АД</v>
      </c>
      <c r="B146" s="431" t="str">
        <f t="shared" si="16"/>
        <v>РГ-05-96</v>
      </c>
      <c r="C146" s="432">
        <f t="shared" si="17"/>
        <v>45199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НИД "Индустриален фонд" АД</v>
      </c>
      <c r="B147" s="431" t="str">
        <f t="shared" si="16"/>
        <v>РГ-05-96</v>
      </c>
      <c r="C147" s="432">
        <f t="shared" si="17"/>
        <v>45199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НИД "Индустриален фонд" АД</v>
      </c>
      <c r="B148" s="431" t="str">
        <f t="shared" si="16"/>
        <v>РГ-05-96</v>
      </c>
      <c r="C148" s="432">
        <f t="shared" si="17"/>
        <v>45199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НИД "Индустриален фонд" АД</v>
      </c>
      <c r="B149" s="431" t="str">
        <f t="shared" si="16"/>
        <v>РГ-05-96</v>
      </c>
      <c r="C149" s="432">
        <f t="shared" si="17"/>
        <v>45199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НИД "Индустриален фонд" АД</v>
      </c>
      <c r="B150" s="431" t="str">
        <f t="shared" si="16"/>
        <v>РГ-05-96</v>
      </c>
      <c r="C150" s="432">
        <f t="shared" si="17"/>
        <v>45199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НИД "Индустриален фонд" АД</v>
      </c>
      <c r="B151" s="431" t="str">
        <f t="shared" si="16"/>
        <v>РГ-05-96</v>
      </c>
      <c r="C151" s="432">
        <f t="shared" si="17"/>
        <v>45199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НИД "Индустриален фонд" АД</v>
      </c>
      <c r="B152" s="431" t="str">
        <f t="shared" si="16"/>
        <v>РГ-05-96</v>
      </c>
      <c r="C152" s="432">
        <f t="shared" si="17"/>
        <v>45199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НИД "Индустриален фонд" АД</v>
      </c>
      <c r="B153" s="431" t="str">
        <f t="shared" si="16"/>
        <v>РГ-05-96</v>
      </c>
      <c r="C153" s="432">
        <f t="shared" si="17"/>
        <v>45199</v>
      </c>
      <c r="D153" s="452" t="s">
        <v>873</v>
      </c>
      <c r="E153" s="454" t="s">
        <v>151</v>
      </c>
      <c r="F153" s="431" t="s">
        <v>1368</v>
      </c>
      <c r="G153" s="435">
        <f>'4-OSK'!I30</f>
        <v>38890.3</v>
      </c>
    </row>
    <row r="154" spans="1:7" ht="31.5">
      <c r="A154" s="430" t="str">
        <f t="shared" si="15"/>
        <v>НИД "Индустриален фонд" АД</v>
      </c>
      <c r="B154" s="431" t="str">
        <f t="shared" si="16"/>
        <v>РГ-05-96</v>
      </c>
      <c r="C154" s="432">
        <f t="shared" si="17"/>
        <v>45199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НИД "Индустриален фонд" АД</v>
      </c>
      <c r="B155" s="431" t="str">
        <f t="shared" si="16"/>
        <v>РГ-05-96</v>
      </c>
      <c r="C155" s="432">
        <f t="shared" si="17"/>
        <v>45199</v>
      </c>
      <c r="D155" s="452" t="s">
        <v>875</v>
      </c>
      <c r="E155" s="454" t="s">
        <v>973</v>
      </c>
      <c r="F155" s="431" t="s">
        <v>1368</v>
      </c>
      <c r="G155" s="435">
        <f>'4-OSK'!I32</f>
        <v>38890.3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-556.26</v>
      </c>
    </row>
    <row r="157" spans="1:7" ht="31.5">
      <c r="A157" s="430" t="str">
        <f aca="true" t="shared" si="18" ref="A157:A201">dfName</f>
        <v>НИД "Индустриален фонд" АД</v>
      </c>
      <c r="B157" s="431" t="str">
        <f aca="true" t="shared" si="19" ref="B157:B201">dfRG</f>
        <v>РГ-05-96</v>
      </c>
      <c r="C157" s="432">
        <f aca="true" t="shared" si="20" ref="C157:C201">EndDate</f>
        <v>45199</v>
      </c>
      <c r="D157" s="452" t="s">
        <v>865</v>
      </c>
      <c r="E157" s="453" t="s">
        <v>55</v>
      </c>
      <c r="F157" s="431" t="s">
        <v>1368</v>
      </c>
      <c r="G157" s="435">
        <f>'4-OSK'!I34</f>
        <v>1640318.98</v>
      </c>
    </row>
    <row r="158" spans="1:7" ht="31.5">
      <c r="A158" s="430" t="str">
        <f t="shared" si="18"/>
        <v>НИД "Индустриален фонд" АД</v>
      </c>
      <c r="B158" s="431" t="str">
        <f t="shared" si="19"/>
        <v>РГ-05-96</v>
      </c>
      <c r="C158" s="432">
        <f t="shared" si="20"/>
        <v>45199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НИД "Индустриален фонд" АД</v>
      </c>
      <c r="B159" s="431" t="str">
        <f t="shared" si="19"/>
        <v>РГ-05-96</v>
      </c>
      <c r="C159" s="432">
        <f t="shared" si="20"/>
        <v>45199</v>
      </c>
      <c r="D159" s="452" t="s">
        <v>878</v>
      </c>
      <c r="E159" s="453" t="s">
        <v>56</v>
      </c>
      <c r="F159" s="431" t="s">
        <v>1368</v>
      </c>
      <c r="G159" s="435">
        <f>'4-OSK'!I36</f>
        <v>1640318.98</v>
      </c>
    </row>
    <row r="160" spans="1:7" ht="15.75">
      <c r="A160" s="471" t="str">
        <f t="shared" si="18"/>
        <v>НИД "Индустриален фонд" АД</v>
      </c>
      <c r="B160" s="472" t="str">
        <f t="shared" si="19"/>
        <v>РГ-05-96</v>
      </c>
      <c r="C160" s="473">
        <f t="shared" si="20"/>
        <v>45199</v>
      </c>
      <c r="D160" s="569" t="s">
        <v>1395</v>
      </c>
      <c r="E160" s="570" t="s">
        <v>1408</v>
      </c>
      <c r="F160" s="472" t="s">
        <v>1409</v>
      </c>
      <c r="G160" s="598">
        <f>'5-DI'!D11</f>
        <v>0</v>
      </c>
    </row>
    <row r="161" spans="1:7" ht="15.75">
      <c r="A161" s="471" t="str">
        <f t="shared" si="18"/>
        <v>НИД "Индустриален фонд" АД</v>
      </c>
      <c r="B161" s="472" t="str">
        <f t="shared" si="19"/>
        <v>РГ-05-96</v>
      </c>
      <c r="C161" s="473">
        <f t="shared" si="20"/>
        <v>45199</v>
      </c>
      <c r="D161" s="569" t="s">
        <v>1396</v>
      </c>
      <c r="E161" s="570" t="s">
        <v>1374</v>
      </c>
      <c r="F161" s="472" t="s">
        <v>1409</v>
      </c>
      <c r="G161" s="599">
        <f>'5-DI'!D12</f>
        <v>0</v>
      </c>
    </row>
    <row r="162" spans="1:7" ht="15.75">
      <c r="A162" s="471" t="str">
        <f t="shared" si="18"/>
        <v>НИД "Индустриален фонд" АД</v>
      </c>
      <c r="B162" s="472" t="str">
        <f t="shared" si="19"/>
        <v>РГ-05-96</v>
      </c>
      <c r="C162" s="473">
        <f t="shared" si="20"/>
        <v>45199</v>
      </c>
      <c r="D162" s="569" t="s">
        <v>1397</v>
      </c>
      <c r="E162" s="571" t="s">
        <v>1373</v>
      </c>
      <c r="F162" s="472" t="s">
        <v>1409</v>
      </c>
      <c r="G162" s="599">
        <f>'5-DI'!D13</f>
        <v>0</v>
      </c>
    </row>
    <row r="163" spans="1:7" ht="15.75">
      <c r="A163" s="471" t="str">
        <f t="shared" si="18"/>
        <v>НИД "Индустриален фонд" АД</v>
      </c>
      <c r="B163" s="472" t="str">
        <f t="shared" si="19"/>
        <v>РГ-05-96</v>
      </c>
      <c r="C163" s="473">
        <f t="shared" si="20"/>
        <v>45199</v>
      </c>
      <c r="D163" s="569" t="s">
        <v>1398</v>
      </c>
      <c r="E163" s="572" t="s">
        <v>1386</v>
      </c>
      <c r="F163" s="472" t="s">
        <v>1409</v>
      </c>
      <c r="G163" s="599">
        <f>'5-DI'!D14</f>
        <v>0</v>
      </c>
    </row>
    <row r="164" spans="1:7" ht="31.5">
      <c r="A164" s="471" t="str">
        <f t="shared" si="18"/>
        <v>НИД "Индустриален фонд" АД</v>
      </c>
      <c r="B164" s="472" t="str">
        <f t="shared" si="19"/>
        <v>РГ-05-96</v>
      </c>
      <c r="C164" s="473">
        <f t="shared" si="20"/>
        <v>45199</v>
      </c>
      <c r="D164" s="569" t="s">
        <v>1399</v>
      </c>
      <c r="E164" s="572" t="s">
        <v>1388</v>
      </c>
      <c r="F164" s="472" t="s">
        <v>1409</v>
      </c>
      <c r="G164" s="600">
        <f>'5-DI'!D15</f>
        <v>0</v>
      </c>
    </row>
    <row r="165" spans="1:7" ht="15.75">
      <c r="A165" s="471" t="str">
        <f t="shared" si="18"/>
        <v>НИД "Индустриален фонд" АД</v>
      </c>
      <c r="B165" s="472" t="str">
        <f t="shared" si="19"/>
        <v>РГ-05-96</v>
      </c>
      <c r="C165" s="473">
        <f t="shared" si="20"/>
        <v>45199</v>
      </c>
      <c r="D165" s="569" t="s">
        <v>1400</v>
      </c>
      <c r="E165" s="572" t="s">
        <v>1387</v>
      </c>
      <c r="F165" s="472" t="s">
        <v>1409</v>
      </c>
      <c r="G165" s="599">
        <f>'5-DI'!D16</f>
        <v>0</v>
      </c>
    </row>
    <row r="166" spans="1:7" ht="31.5">
      <c r="A166" s="471" t="str">
        <f t="shared" si="18"/>
        <v>НИД "Индустриален фонд" АД</v>
      </c>
      <c r="B166" s="472" t="str">
        <f t="shared" si="19"/>
        <v>РГ-05-96</v>
      </c>
      <c r="C166" s="473">
        <f t="shared" si="20"/>
        <v>45199</v>
      </c>
      <c r="D166" s="569" t="s">
        <v>1401</v>
      </c>
      <c r="E166" s="572" t="s">
        <v>1389</v>
      </c>
      <c r="F166" s="472" t="s">
        <v>1409</v>
      </c>
      <c r="G166" s="600">
        <f>'5-DI'!D17</f>
        <v>0</v>
      </c>
    </row>
    <row r="167" spans="1:7" ht="31.5">
      <c r="A167" s="471" t="str">
        <f t="shared" si="18"/>
        <v>НИД "Индустриален фонд" АД</v>
      </c>
      <c r="B167" s="472" t="str">
        <f t="shared" si="19"/>
        <v>РГ-05-96</v>
      </c>
      <c r="C167" s="473">
        <f t="shared" si="20"/>
        <v>45199</v>
      </c>
      <c r="D167" s="569" t="s">
        <v>1402</v>
      </c>
      <c r="E167" s="572" t="s">
        <v>1390</v>
      </c>
      <c r="F167" s="472" t="s">
        <v>1409</v>
      </c>
      <c r="G167" s="599">
        <f>'5-DI'!D18</f>
        <v>0</v>
      </c>
    </row>
    <row r="168" spans="1:7" ht="31.5">
      <c r="A168" s="471" t="str">
        <f t="shared" si="18"/>
        <v>НИД "Индустриален фонд" АД</v>
      </c>
      <c r="B168" s="472" t="str">
        <f t="shared" si="19"/>
        <v>РГ-05-96</v>
      </c>
      <c r="C168" s="473">
        <f t="shared" si="20"/>
        <v>45199</v>
      </c>
      <c r="D168" s="569" t="s">
        <v>1403</v>
      </c>
      <c r="E168" s="572" t="s">
        <v>1391</v>
      </c>
      <c r="F168" s="472" t="s">
        <v>1409</v>
      </c>
      <c r="G168" s="599">
        <f>'5-DI'!D19</f>
        <v>0</v>
      </c>
    </row>
    <row r="169" spans="1:7" ht="31.5">
      <c r="A169" s="471" t="str">
        <f t="shared" si="18"/>
        <v>НИД "Индустриален фонд" АД</v>
      </c>
      <c r="B169" s="472" t="str">
        <f t="shared" si="19"/>
        <v>РГ-05-96</v>
      </c>
      <c r="C169" s="473">
        <f t="shared" si="20"/>
        <v>45199</v>
      </c>
      <c r="D169" s="569" t="s">
        <v>1404</v>
      </c>
      <c r="E169" s="572" t="s">
        <v>1482</v>
      </c>
      <c r="F169" s="472" t="s">
        <v>1409</v>
      </c>
      <c r="G169" s="600">
        <f>'5-DI'!D20</f>
        <v>0</v>
      </c>
    </row>
    <row r="170" spans="1:7" ht="31.5">
      <c r="A170" s="471" t="str">
        <f t="shared" si="18"/>
        <v>НИД "Индустриален фонд" АД</v>
      </c>
      <c r="B170" s="472" t="str">
        <f t="shared" si="19"/>
        <v>РГ-05-96</v>
      </c>
      <c r="C170" s="473">
        <f t="shared" si="20"/>
        <v>45199</v>
      </c>
      <c r="D170" s="569" t="s">
        <v>1484</v>
      </c>
      <c r="E170" s="572" t="s">
        <v>1483</v>
      </c>
      <c r="F170" s="472" t="s">
        <v>1409</v>
      </c>
      <c r="G170" s="599">
        <f>'5-DI'!D21</f>
        <v>0</v>
      </c>
    </row>
    <row r="171" spans="1:7" ht="15.75">
      <c r="A171" s="471" t="str">
        <f t="shared" si="18"/>
        <v>НИД "Индустриален фонд" АД</v>
      </c>
      <c r="B171" s="472" t="str">
        <f t="shared" si="19"/>
        <v>РГ-05-96</v>
      </c>
      <c r="C171" s="473">
        <f t="shared" si="20"/>
        <v>45199</v>
      </c>
      <c r="D171" s="569" t="s">
        <v>1405</v>
      </c>
      <c r="E171" s="573" t="s">
        <v>1392</v>
      </c>
      <c r="F171" s="472" t="s">
        <v>1409</v>
      </c>
      <c r="G171" s="601">
        <f>'5-DI'!D22</f>
        <v>0</v>
      </c>
    </row>
    <row r="172" spans="1:7" ht="15.75">
      <c r="A172" s="471" t="str">
        <f t="shared" si="18"/>
        <v>НИД "Индустриален фонд" АД</v>
      </c>
      <c r="B172" s="472" t="str">
        <f t="shared" si="19"/>
        <v>РГ-05-96</v>
      </c>
      <c r="C172" s="473">
        <f t="shared" si="20"/>
        <v>45199</v>
      </c>
      <c r="D172" s="569" t="s">
        <v>1407</v>
      </c>
      <c r="E172" s="573" t="s">
        <v>1393</v>
      </c>
      <c r="F172" s="472" t="s">
        <v>1409</v>
      </c>
      <c r="G172" s="601">
        <f>'5-DI'!D23</f>
        <v>0</v>
      </c>
    </row>
    <row r="173" spans="1:7" ht="15.75">
      <c r="A173" s="471" t="str">
        <f t="shared" si="18"/>
        <v>НИД "Индустриален фонд" АД</v>
      </c>
      <c r="B173" s="472" t="str">
        <f t="shared" si="19"/>
        <v>РГ-05-96</v>
      </c>
      <c r="C173" s="473">
        <f t="shared" si="20"/>
        <v>45199</v>
      </c>
      <c r="D173" s="569" t="s">
        <v>1447</v>
      </c>
      <c r="E173" s="573" t="s">
        <v>1394</v>
      </c>
      <c r="F173" s="472" t="s">
        <v>1409</v>
      </c>
      <c r="G173" s="601">
        <f>'5-DI'!D24</f>
        <v>0</v>
      </c>
    </row>
    <row r="174" spans="1:7" ht="15.75">
      <c r="A174" s="471" t="str">
        <f t="shared" si="18"/>
        <v>НИД "Индустриален фонд" АД</v>
      </c>
      <c r="B174" s="472" t="str">
        <f t="shared" si="19"/>
        <v>РГ-05-96</v>
      </c>
      <c r="C174" s="473">
        <f t="shared" si="20"/>
        <v>45199</v>
      </c>
      <c r="D174" s="569" t="s">
        <v>1448</v>
      </c>
      <c r="E174" s="573" t="s">
        <v>1443</v>
      </c>
      <c r="F174" s="472" t="s">
        <v>1409</v>
      </c>
      <c r="G174" s="602">
        <f>'5-DI'!D25</f>
        <v>0</v>
      </c>
    </row>
    <row r="175" spans="1:7" ht="15.75">
      <c r="A175" s="471" t="str">
        <f t="shared" si="18"/>
        <v>НИД "Индустриален фонд" АД</v>
      </c>
      <c r="B175" s="472" t="str">
        <f t="shared" si="19"/>
        <v>РГ-05-96</v>
      </c>
      <c r="C175" s="473">
        <f t="shared" si="20"/>
        <v>45199</v>
      </c>
      <c r="D175" s="569" t="s">
        <v>1449</v>
      </c>
      <c r="E175" s="573" t="s">
        <v>1444</v>
      </c>
      <c r="F175" s="472" t="s">
        <v>1409</v>
      </c>
      <c r="G175" s="602">
        <f>'5-DI'!D26</f>
        <v>0</v>
      </c>
    </row>
    <row r="176" spans="1:7" ht="15.75">
      <c r="A176" s="471" t="str">
        <f t="shared" si="18"/>
        <v>НИД "Индустриален фонд" АД</v>
      </c>
      <c r="B176" s="472" t="str">
        <f t="shared" si="19"/>
        <v>РГ-05-96</v>
      </c>
      <c r="C176" s="473">
        <f t="shared" si="20"/>
        <v>45199</v>
      </c>
      <c r="D176" s="569" t="s">
        <v>1450</v>
      </c>
      <c r="E176" s="573" t="s">
        <v>1445</v>
      </c>
      <c r="F176" s="472" t="s">
        <v>1409</v>
      </c>
      <c r="G176" s="602">
        <f>'5-DI'!D27</f>
        <v>0</v>
      </c>
    </row>
    <row r="177" spans="1:7" ht="15.75">
      <c r="A177" s="471" t="str">
        <f t="shared" si="18"/>
        <v>НИД "Индустриален фонд" АД</v>
      </c>
      <c r="B177" s="472" t="str">
        <f t="shared" si="19"/>
        <v>РГ-05-96</v>
      </c>
      <c r="C177" s="473">
        <f t="shared" si="20"/>
        <v>45199</v>
      </c>
      <c r="D177" s="569" t="s">
        <v>1479</v>
      </c>
      <c r="E177" s="573" t="s">
        <v>1446</v>
      </c>
      <c r="F177" s="472" t="s">
        <v>1409</v>
      </c>
      <c r="G177" s="602">
        <f>'5-DI'!D28</f>
        <v>0</v>
      </c>
    </row>
    <row r="178" spans="1:7" ht="31.5">
      <c r="A178" s="442" t="str">
        <f t="shared" si="18"/>
        <v>НИД "Индустриален фонд" АД</v>
      </c>
      <c r="B178" s="443" t="str">
        <f t="shared" si="19"/>
        <v>РГ-05-96</v>
      </c>
      <c r="C178" s="444">
        <f t="shared" si="20"/>
        <v>45199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31.5">
      <c r="A179" s="442" t="str">
        <f t="shared" si="18"/>
        <v>НИД "Индустриален фонд" АД</v>
      </c>
      <c r="B179" s="443" t="str">
        <f t="shared" si="19"/>
        <v>РГ-05-96</v>
      </c>
      <c r="C179" s="444">
        <f t="shared" si="20"/>
        <v>45199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31.5">
      <c r="A180" s="442" t="str">
        <f t="shared" si="18"/>
        <v>НИД "Индустриален фонд" АД</v>
      </c>
      <c r="B180" s="443" t="str">
        <f t="shared" si="19"/>
        <v>РГ-05-96</v>
      </c>
      <c r="C180" s="444">
        <f t="shared" si="20"/>
        <v>45199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31.5">
      <c r="A181" s="442" t="str">
        <f t="shared" si="18"/>
        <v>НИД "Индустриален фонд" АД</v>
      </c>
      <c r="B181" s="443" t="str">
        <f t="shared" si="19"/>
        <v>РГ-05-96</v>
      </c>
      <c r="C181" s="444">
        <f t="shared" si="20"/>
        <v>45199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31.5">
      <c r="A182" s="442" t="str">
        <f t="shared" si="18"/>
        <v>НИД "Индустриален фонд" АД</v>
      </c>
      <c r="B182" s="443" t="str">
        <f t="shared" si="19"/>
        <v>РГ-05-96</v>
      </c>
      <c r="C182" s="444">
        <f t="shared" si="20"/>
        <v>45199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31.5">
      <c r="A183" s="442" t="str">
        <f t="shared" si="18"/>
        <v>НИД "Индустриален фонд" АД</v>
      </c>
      <c r="B183" s="443" t="str">
        <f t="shared" si="19"/>
        <v>РГ-05-96</v>
      </c>
      <c r="C183" s="444">
        <f t="shared" si="20"/>
        <v>45199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 ht="15.75">
      <c r="A184" s="442" t="str">
        <f t="shared" si="18"/>
        <v>НИД "Индустриален фонд" АД</v>
      </c>
      <c r="B184" s="443" t="str">
        <f t="shared" si="19"/>
        <v>РГ-05-96</v>
      </c>
      <c r="C184" s="444">
        <f t="shared" si="20"/>
        <v>45199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 ht="15.75">
      <c r="A185" s="462" t="str">
        <f t="shared" si="18"/>
        <v>НИД "Индустриален фонд" АД</v>
      </c>
      <c r="B185" s="463" t="str">
        <f t="shared" si="19"/>
        <v>РГ-05-96</v>
      </c>
      <c r="C185" s="464">
        <f t="shared" si="20"/>
        <v>45199</v>
      </c>
      <c r="D185" s="465"/>
      <c r="E185" s="466" t="s">
        <v>85</v>
      </c>
      <c r="F185" s="463" t="s">
        <v>1371</v>
      </c>
      <c r="G185" s="467" t="str">
        <f>'7-RP'!C12</f>
        <v> </v>
      </c>
    </row>
    <row r="186" spans="1:7" ht="15.75">
      <c r="A186" s="462" t="str">
        <f t="shared" si="18"/>
        <v>НИД "Индустриален фонд" АД</v>
      </c>
      <c r="B186" s="463" t="str">
        <f t="shared" si="19"/>
        <v>РГ-05-96</v>
      </c>
      <c r="C186" s="464">
        <f t="shared" si="20"/>
        <v>45199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 ht="15.75">
      <c r="A187" s="462" t="str">
        <f t="shared" si="18"/>
        <v>НИД "Индустриален фонд" АД</v>
      </c>
      <c r="B187" s="463" t="str">
        <f t="shared" si="19"/>
        <v>РГ-05-96</v>
      </c>
      <c r="C187" s="464">
        <f t="shared" si="20"/>
        <v>45199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 ht="15.75">
      <c r="A188" s="462" t="str">
        <f t="shared" si="18"/>
        <v>НИД "Индустриален фонд" АД</v>
      </c>
      <c r="B188" s="463" t="str">
        <f t="shared" si="19"/>
        <v>РГ-05-96</v>
      </c>
      <c r="C188" s="464">
        <f t="shared" si="20"/>
        <v>45199</v>
      </c>
      <c r="D188" s="468" t="s">
        <v>889</v>
      </c>
      <c r="E188" s="469" t="s">
        <v>156</v>
      </c>
      <c r="F188" s="463" t="s">
        <v>1371</v>
      </c>
      <c r="G188" s="467">
        <f>'7-RP'!C15</f>
        <v>0</v>
      </c>
    </row>
    <row r="189" spans="1:7" ht="15.75">
      <c r="A189" s="462" t="str">
        <f t="shared" si="18"/>
        <v>НИД "Индустриален фонд" АД</v>
      </c>
      <c r="B189" s="463" t="str">
        <f t="shared" si="19"/>
        <v>РГ-05-96</v>
      </c>
      <c r="C189" s="464">
        <f t="shared" si="20"/>
        <v>45199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 ht="15.75">
      <c r="A190" s="462" t="str">
        <f t="shared" si="18"/>
        <v>НИД "Индустриален фонд" АД</v>
      </c>
      <c r="B190" s="463" t="str">
        <f t="shared" si="19"/>
        <v>РГ-05-96</v>
      </c>
      <c r="C190" s="464">
        <f t="shared" si="20"/>
        <v>45199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 ht="15.75">
      <c r="A191" s="462" t="str">
        <f t="shared" si="18"/>
        <v>НИД "Индустриален фонд" АД</v>
      </c>
      <c r="B191" s="463" t="str">
        <f t="shared" si="19"/>
        <v>РГ-05-96</v>
      </c>
      <c r="C191" s="464">
        <f t="shared" si="20"/>
        <v>45199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 ht="15.75">
      <c r="A192" s="462" t="str">
        <f t="shared" si="18"/>
        <v>НИД "Индустриален фонд" АД</v>
      </c>
      <c r="B192" s="463" t="str">
        <f t="shared" si="19"/>
        <v>РГ-05-96</v>
      </c>
      <c r="C192" s="464">
        <f t="shared" si="20"/>
        <v>45199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1.5">
      <c r="A193" s="462" t="str">
        <f t="shared" si="18"/>
        <v>НИД "Индустриален фонд" АД</v>
      </c>
      <c r="B193" s="463" t="str">
        <f t="shared" si="19"/>
        <v>РГ-05-96</v>
      </c>
      <c r="C193" s="464">
        <f t="shared" si="20"/>
        <v>45199</v>
      </c>
      <c r="D193" s="468" t="s">
        <v>893</v>
      </c>
      <c r="E193" s="469" t="s">
        <v>158</v>
      </c>
      <c r="F193" s="463" t="s">
        <v>1371</v>
      </c>
      <c r="G193" s="467">
        <f>'7-RP'!C20</f>
        <v>406152</v>
      </c>
    </row>
    <row r="194" spans="1:7" ht="15.75">
      <c r="A194" s="462" t="str">
        <f t="shared" si="18"/>
        <v>НИД "Индустриален фонд" АД</v>
      </c>
      <c r="B194" s="463" t="str">
        <f t="shared" si="19"/>
        <v>РГ-05-96</v>
      </c>
      <c r="C194" s="464">
        <f t="shared" si="20"/>
        <v>45199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 ht="15.75">
      <c r="A195" s="462" t="str">
        <f t="shared" si="18"/>
        <v>НИД "Индустриален фонд" АД</v>
      </c>
      <c r="B195" s="463" t="str">
        <f t="shared" si="19"/>
        <v>РГ-05-96</v>
      </c>
      <c r="C195" s="464">
        <f t="shared" si="20"/>
        <v>45199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 ht="15.75">
      <c r="A196" s="462" t="str">
        <f t="shared" si="18"/>
        <v>НИД "Индустриален фонд" АД</v>
      </c>
      <c r="B196" s="463" t="str">
        <f t="shared" si="19"/>
        <v>РГ-05-96</v>
      </c>
      <c r="C196" s="464">
        <f t="shared" si="20"/>
        <v>45199</v>
      </c>
      <c r="D196" s="468" t="s">
        <v>896</v>
      </c>
      <c r="E196" s="470" t="s">
        <v>10</v>
      </c>
      <c r="F196" s="463" t="s">
        <v>1371</v>
      </c>
      <c r="G196" s="467">
        <f>'7-RP'!C23</f>
        <v>406152</v>
      </c>
    </row>
    <row r="197" spans="1:7" ht="15.75">
      <c r="A197" s="462" t="str">
        <f t="shared" si="18"/>
        <v>НИД "Индустриален фонд" АД</v>
      </c>
      <c r="B197" s="463" t="str">
        <f t="shared" si="19"/>
        <v>РГ-05-96</v>
      </c>
      <c r="C197" s="464">
        <f t="shared" si="20"/>
        <v>45199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 ht="15.75">
      <c r="A198" s="462" t="str">
        <f t="shared" si="18"/>
        <v>НИД "Индустриален фонд" АД</v>
      </c>
      <c r="B198" s="463" t="str">
        <f t="shared" si="19"/>
        <v>РГ-05-96</v>
      </c>
      <c r="C198" s="464">
        <f t="shared" si="20"/>
        <v>45199</v>
      </c>
      <c r="D198" s="468" t="s">
        <v>898</v>
      </c>
      <c r="E198" s="466" t="s">
        <v>71</v>
      </c>
      <c r="F198" s="463" t="s">
        <v>1371</v>
      </c>
      <c r="G198" s="467">
        <f>'7-RP'!C25</f>
        <v>406152</v>
      </c>
    </row>
    <row r="199" spans="1:7" ht="15.75">
      <c r="A199" s="471" t="str">
        <f t="shared" si="18"/>
        <v>НИД "Индустриален фонд" АД</v>
      </c>
      <c r="B199" s="472" t="str">
        <f t="shared" si="19"/>
        <v>РГ-05-96</v>
      </c>
      <c r="C199" s="473">
        <f t="shared" si="20"/>
        <v>45199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 ht="15.75">
      <c r="A200" s="471" t="str">
        <f t="shared" si="18"/>
        <v>НИД "Индустриален фонд" АД</v>
      </c>
      <c r="B200" s="472" t="str">
        <f t="shared" si="19"/>
        <v>РГ-05-96</v>
      </c>
      <c r="C200" s="473">
        <f t="shared" si="20"/>
        <v>45199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 ht="15.75">
      <c r="A201" s="471" t="str">
        <f t="shared" si="18"/>
        <v>НИД "Индустриален фонд" АД</v>
      </c>
      <c r="B201" s="472" t="str">
        <f t="shared" si="19"/>
        <v>РГ-05-96</v>
      </c>
      <c r="C201" s="473">
        <f t="shared" si="20"/>
        <v>45199</v>
      </c>
      <c r="D201" s="477" t="s">
        <v>900</v>
      </c>
      <c r="E201" s="478" t="s">
        <v>911</v>
      </c>
      <c r="F201" s="472" t="s">
        <v>1372</v>
      </c>
      <c r="G201" s="476">
        <f>'7-RP'!C33</f>
        <v>0</v>
      </c>
    </row>
    <row r="202" spans="1:7" ht="15.75">
      <c r="A202" s="471" t="str">
        <f aca="true" t="shared" si="21" ref="A202:A214">dfName</f>
        <v>НИД "Индустриален фонд" АД</v>
      </c>
      <c r="B202" s="472" t="str">
        <f aca="true" t="shared" si="22" ref="B202:B214">dfRG</f>
        <v>РГ-05-96</v>
      </c>
      <c r="C202" s="473">
        <f aca="true" t="shared" si="23" ref="C202:C214">EndDate</f>
        <v>45199</v>
      </c>
      <c r="D202" s="477" t="s">
        <v>901</v>
      </c>
      <c r="E202" s="479" t="s">
        <v>159</v>
      </c>
      <c r="F202" s="472" t="s">
        <v>1372</v>
      </c>
      <c r="G202" s="476">
        <f>'7-RP'!C34</f>
        <v>0</v>
      </c>
    </row>
    <row r="203" spans="1:7" ht="15.75">
      <c r="A203" s="471" t="str">
        <f t="shared" si="21"/>
        <v>НИД "Индустриален фонд" АД</v>
      </c>
      <c r="B203" s="472" t="str">
        <f t="shared" si="22"/>
        <v>РГ-05-96</v>
      </c>
      <c r="C203" s="473">
        <f t="shared" si="23"/>
        <v>45199</v>
      </c>
      <c r="D203" s="477" t="s">
        <v>902</v>
      </c>
      <c r="E203" s="479" t="s">
        <v>98</v>
      </c>
      <c r="F203" s="472" t="s">
        <v>1372</v>
      </c>
      <c r="G203" s="476">
        <f>'7-RP'!C35</f>
        <v>0</v>
      </c>
    </row>
    <row r="204" spans="1:7" ht="15.75">
      <c r="A204" s="471" t="str">
        <f t="shared" si="21"/>
        <v>НИД "Индустриален фонд" АД</v>
      </c>
      <c r="B204" s="472" t="str">
        <f t="shared" si="22"/>
        <v>РГ-05-96</v>
      </c>
      <c r="C204" s="473">
        <f t="shared" si="23"/>
        <v>45199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 ht="15.75">
      <c r="A205" s="471" t="str">
        <f t="shared" si="21"/>
        <v>НИД "Индустриален фонд" АД</v>
      </c>
      <c r="B205" s="472" t="str">
        <f t="shared" si="22"/>
        <v>РГ-05-96</v>
      </c>
      <c r="C205" s="473">
        <f t="shared" si="23"/>
        <v>45199</v>
      </c>
      <c r="D205" s="477" t="s">
        <v>904</v>
      </c>
      <c r="E205" s="478" t="s">
        <v>120</v>
      </c>
      <c r="F205" s="472" t="s">
        <v>1372</v>
      </c>
      <c r="G205" s="476">
        <f>'7-RP'!C37</f>
        <v>0</v>
      </c>
    </row>
    <row r="206" spans="1:7" ht="15.75">
      <c r="A206" s="471" t="str">
        <f t="shared" si="21"/>
        <v>НИД "Индустриален фонд" АД</v>
      </c>
      <c r="B206" s="472" t="str">
        <f t="shared" si="22"/>
        <v>РГ-05-96</v>
      </c>
      <c r="C206" s="473">
        <f t="shared" si="23"/>
        <v>45199</v>
      </c>
      <c r="D206" s="477" t="s">
        <v>905</v>
      </c>
      <c r="E206" s="478" t="s">
        <v>139</v>
      </c>
      <c r="F206" s="472" t="s">
        <v>1372</v>
      </c>
      <c r="G206" s="476">
        <f>'7-RP'!C38</f>
        <v>7539</v>
      </c>
    </row>
    <row r="207" spans="1:7" ht="15.75">
      <c r="A207" s="471" t="str">
        <f t="shared" si="21"/>
        <v>НИД "Индустриален фонд" АД</v>
      </c>
      <c r="B207" s="472" t="str">
        <f t="shared" si="22"/>
        <v>РГ-05-96</v>
      </c>
      <c r="C207" s="473">
        <f t="shared" si="23"/>
        <v>45199</v>
      </c>
      <c r="D207" s="477" t="s">
        <v>906</v>
      </c>
      <c r="E207" s="478" t="s">
        <v>102</v>
      </c>
      <c r="F207" s="472" t="s">
        <v>1372</v>
      </c>
      <c r="G207" s="476">
        <f>'7-RP'!C39</f>
        <v>331</v>
      </c>
    </row>
    <row r="208" spans="1:7" ht="15.75">
      <c r="A208" s="471" t="str">
        <f t="shared" si="21"/>
        <v>НИД "Индустриален фонд" АД</v>
      </c>
      <c r="B208" s="472" t="str">
        <f t="shared" si="22"/>
        <v>РГ-05-96</v>
      </c>
      <c r="C208" s="473">
        <f t="shared" si="23"/>
        <v>45199</v>
      </c>
      <c r="D208" s="477" t="s">
        <v>907</v>
      </c>
      <c r="E208" s="478" t="s">
        <v>103</v>
      </c>
      <c r="F208" s="472" t="s">
        <v>1372</v>
      </c>
      <c r="G208" s="476">
        <f>'7-RP'!C40</f>
        <v>1684</v>
      </c>
    </row>
    <row r="209" spans="1:7" ht="31.5">
      <c r="A209" s="471" t="str">
        <f t="shared" si="21"/>
        <v>НИД "Индустриален фонд" АД</v>
      </c>
      <c r="B209" s="472" t="str">
        <f t="shared" si="22"/>
        <v>РГ-05-96</v>
      </c>
      <c r="C209" s="473">
        <f t="shared" si="23"/>
        <v>45199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1.5">
      <c r="A210" s="471" t="str">
        <f t="shared" si="21"/>
        <v>НИД "Индустриален фонд" АД</v>
      </c>
      <c r="B210" s="472" t="str">
        <f t="shared" si="22"/>
        <v>РГ-05-96</v>
      </c>
      <c r="C210" s="473">
        <f t="shared" si="23"/>
        <v>45199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1.5">
      <c r="A211" s="471" t="str">
        <f t="shared" si="21"/>
        <v>НИД "Индустриален фонд" АД</v>
      </c>
      <c r="B211" s="472" t="str">
        <f t="shared" si="22"/>
        <v>РГ-05-96</v>
      </c>
      <c r="C211" s="473">
        <f t="shared" si="23"/>
        <v>45199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 ht="15.75">
      <c r="A212" s="471" t="str">
        <f t="shared" si="21"/>
        <v>НИД "Индустриален фонд" АД</v>
      </c>
      <c r="B212" s="472" t="str">
        <f t="shared" si="22"/>
        <v>РГ-05-96</v>
      </c>
      <c r="C212" s="473">
        <f t="shared" si="23"/>
        <v>45199</v>
      </c>
      <c r="D212" s="477" t="s">
        <v>996</v>
      </c>
      <c r="E212" s="478" t="s">
        <v>995</v>
      </c>
      <c r="F212" s="472" t="s">
        <v>1372</v>
      </c>
      <c r="G212" s="476">
        <f>'7-RP'!C44</f>
        <v>1</v>
      </c>
    </row>
    <row r="213" spans="1:7" ht="15.75">
      <c r="A213" s="471" t="str">
        <f t="shared" si="21"/>
        <v>НИД "Индустриален фонд" АД</v>
      </c>
      <c r="B213" s="472" t="str">
        <f t="shared" si="22"/>
        <v>РГ-05-96</v>
      </c>
      <c r="C213" s="473">
        <f t="shared" si="23"/>
        <v>45199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6.5" thickBot="1">
      <c r="A214" s="480" t="str">
        <f t="shared" si="21"/>
        <v>НИД "Индустриален фонд" АД</v>
      </c>
      <c r="B214" s="481" t="str">
        <f t="shared" si="22"/>
        <v>РГ-05-96</v>
      </c>
      <c r="C214" s="482">
        <f t="shared" si="23"/>
        <v>45199</v>
      </c>
      <c r="D214" s="483" t="s">
        <v>910</v>
      </c>
      <c r="E214" s="484" t="s">
        <v>75</v>
      </c>
      <c r="F214" s="481" t="s">
        <v>1372</v>
      </c>
      <c r="G214" s="485">
        <f>'7-RP'!C46</f>
        <v>9555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7" sqref="G27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НИД "ИНДУСТРИАЛЕН ФОНД" АД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30.09.2023 г.</v>
      </c>
      <c r="B4" s="89"/>
      <c r="C4" s="89"/>
      <c r="D4" s="89"/>
      <c r="E4" s="89"/>
      <c r="F4" s="222" t="s">
        <v>914</v>
      </c>
      <c r="G4" s="231">
        <f>ReportedCompletionDate</f>
        <v>45225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Мария Димитрова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>
        <f>udManager</f>
        <v>0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2014862</v>
      </c>
      <c r="H11" s="248">
        <v>2014862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24178</v>
      </c>
      <c r="H13" s="228">
        <v>24178.22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>
        <v>-31048</v>
      </c>
      <c r="H14" s="228">
        <v>-69381.9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>
        <v>253256</v>
      </c>
      <c r="H15" s="228">
        <v>253255.62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246386</v>
      </c>
      <c r="H16" s="249">
        <f>SUM(H13:H15)</f>
        <v>208051.94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-592435</v>
      </c>
      <c r="H18" s="241">
        <f>SUM(H19:H20)</f>
        <v>-564083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/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-592435</v>
      </c>
      <c r="H20" s="228">
        <v>-564083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>
        <v>97</v>
      </c>
      <c r="D21" s="283">
        <v>102</v>
      </c>
      <c r="E21" s="284" t="s">
        <v>989</v>
      </c>
      <c r="F21" s="227" t="s">
        <v>204</v>
      </c>
      <c r="G21" s="228"/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66888</v>
      </c>
      <c r="D22" s="283">
        <v>33184</v>
      </c>
      <c r="E22" s="284" t="s">
        <v>990</v>
      </c>
      <c r="F22" s="227" t="s">
        <v>991</v>
      </c>
      <c r="G22" s="228">
        <v>-28494</v>
      </c>
      <c r="H22" s="228">
        <f>-28243-109</f>
        <v>-28352</v>
      </c>
      <c r="I22" s="121"/>
      <c r="J22" s="121"/>
      <c r="K22" s="56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-620929</v>
      </c>
      <c r="H23" s="249">
        <f>H19+H21+H20+H22</f>
        <v>-592435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1640319</v>
      </c>
      <c r="H24" s="249">
        <f>H11+H16+H23</f>
        <v>1630478.94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66985</v>
      </c>
      <c r="D25" s="249">
        <f>SUM(D21:D24)</f>
        <v>33286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1175041</v>
      </c>
      <c r="D27" s="241">
        <f>SUM(D28:D31)</f>
        <v>1535671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682861</v>
      </c>
      <c r="D28" s="228">
        <v>702629</v>
      </c>
      <c r="E28" s="122" t="s">
        <v>125</v>
      </c>
      <c r="F28" s="259" t="s">
        <v>208</v>
      </c>
      <c r="G28" s="241">
        <f>SUM(G29:G31)</f>
        <v>0</v>
      </c>
      <c r="H28" s="241">
        <f>SUM(H29:H31)</f>
        <v>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/>
      <c r="H29" s="255"/>
    </row>
    <row r="30" spans="1:8" ht="15.75">
      <c r="A30" s="292" t="s">
        <v>100</v>
      </c>
      <c r="B30" s="227" t="s">
        <v>180</v>
      </c>
      <c r="C30" s="255">
        <v>492180</v>
      </c>
      <c r="D30" s="255">
        <v>833042</v>
      </c>
      <c r="E30" s="262" t="s">
        <v>94</v>
      </c>
      <c r="F30" s="259" t="s">
        <v>210</v>
      </c>
      <c r="G30" s="255"/>
      <c r="H30" s="255"/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>
        <v>7539</v>
      </c>
      <c r="H33" s="255">
        <v>5915</v>
      </c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>
        <v>331</v>
      </c>
      <c r="H34" s="255">
        <v>301</v>
      </c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>
        <v>1684</v>
      </c>
      <c r="H35" s="255">
        <v>1330</v>
      </c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1175041</v>
      </c>
      <c r="D37" s="240">
        <f>SUM(D32:D36)+D27</f>
        <v>1535671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>
        <v>1</v>
      </c>
      <c r="H39" s="255"/>
    </row>
    <row r="40" spans="1:8" ht="15.75">
      <c r="A40" s="122" t="s">
        <v>93</v>
      </c>
      <c r="B40" s="259" t="s">
        <v>189</v>
      </c>
      <c r="C40" s="255">
        <v>405900</v>
      </c>
      <c r="D40" s="255">
        <v>68640</v>
      </c>
      <c r="E40" s="126" t="s">
        <v>34</v>
      </c>
      <c r="F40" s="260" t="s">
        <v>220</v>
      </c>
      <c r="G40" s="256">
        <f>SUM(G32:G39)+G28+G27</f>
        <v>9555</v>
      </c>
      <c r="H40" s="256">
        <f>SUM(H32:H39)+H28+H27</f>
        <v>7546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252</v>
      </c>
      <c r="D42" s="255">
        <v>191</v>
      </c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406152</v>
      </c>
      <c r="D43" s="256">
        <f>SUM(D39:D42)</f>
        <v>68831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>
        <v>1696</v>
      </c>
      <c r="D44" s="257">
        <v>237</v>
      </c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1649874</v>
      </c>
      <c r="D45" s="256">
        <f>D25+D37+D43+D44</f>
        <v>1638025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3">
        <f>C18+C45</f>
        <v>1649874</v>
      </c>
      <c r="D47" s="603">
        <f>D18+D45</f>
        <v>1638025</v>
      </c>
      <c r="E47" s="261" t="s">
        <v>35</v>
      </c>
      <c r="F47" s="220" t="s">
        <v>221</v>
      </c>
      <c r="G47" s="604">
        <f>G24+G40</f>
        <v>1649874</v>
      </c>
      <c r="H47" s="604">
        <f>H24+H40</f>
        <v>1638024.94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G16" sqref="G16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НИД "ИНДУСТРИАЛЕН ФОНД" АД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01.01.2023 - 30.09.2023</v>
      </c>
      <c r="B4" s="88"/>
      <c r="C4" s="87"/>
      <c r="D4" s="88"/>
      <c r="E4" s="88"/>
      <c r="F4" s="74" t="s">
        <v>914</v>
      </c>
      <c r="G4" s="487">
        <f>ReportedCompletionDate</f>
        <v>45225</v>
      </c>
    </row>
    <row r="5" spans="1:7" ht="15.75">
      <c r="A5" s="211"/>
      <c r="B5" s="112"/>
      <c r="C5" s="93"/>
      <c r="D5" s="212"/>
      <c r="E5" s="42"/>
      <c r="F5" s="488" t="s">
        <v>248</v>
      </c>
      <c r="G5" s="489" t="str">
        <f>authorName</f>
        <v>Мария Димитрова</v>
      </c>
    </row>
    <row r="6" spans="1:7" ht="15.75">
      <c r="A6" s="211"/>
      <c r="B6" s="112"/>
      <c r="C6" s="93"/>
      <c r="D6" s="212"/>
      <c r="E6" s="42"/>
      <c r="F6" s="488" t="s">
        <v>250</v>
      </c>
      <c r="G6" s="490">
        <f>udManager</f>
        <v>0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1" t="s">
        <v>5</v>
      </c>
      <c r="B9" s="491" t="s">
        <v>162</v>
      </c>
      <c r="C9" s="491">
        <v>1</v>
      </c>
      <c r="D9" s="491">
        <v>2</v>
      </c>
      <c r="E9" s="492" t="s">
        <v>5</v>
      </c>
      <c r="F9" s="491" t="s">
        <v>162</v>
      </c>
      <c r="G9" s="491">
        <v>1</v>
      </c>
      <c r="H9" s="491">
        <v>2</v>
      </c>
    </row>
    <row r="10" spans="1:9" ht="15.75">
      <c r="A10" s="96" t="s">
        <v>16</v>
      </c>
      <c r="B10" s="369"/>
      <c r="C10" s="97"/>
      <c r="D10" s="97"/>
      <c r="E10" s="96" t="s">
        <v>17</v>
      </c>
      <c r="F10" s="369"/>
      <c r="G10" s="97"/>
      <c r="H10" s="97"/>
      <c r="I10" s="128"/>
    </row>
    <row r="11" spans="1:9" s="150" customFormat="1" ht="15.75">
      <c r="A11" s="250" t="s">
        <v>18</v>
      </c>
      <c r="B11" s="370"/>
      <c r="C11" s="246"/>
      <c r="D11" s="246"/>
      <c r="E11" s="250" t="s">
        <v>37</v>
      </c>
      <c r="F11" s="370"/>
      <c r="G11" s="246"/>
      <c r="H11" s="246"/>
      <c r="I11" s="134"/>
    </row>
    <row r="12" spans="1:9" s="121" customFormat="1" ht="15.75">
      <c r="A12" s="133" t="s">
        <v>19</v>
      </c>
      <c r="B12" s="369" t="s">
        <v>794</v>
      </c>
      <c r="C12" s="242"/>
      <c r="D12" s="242"/>
      <c r="E12" s="133" t="s">
        <v>38</v>
      </c>
      <c r="F12" s="369" t="s">
        <v>811</v>
      </c>
      <c r="G12" s="242">
        <v>2004</v>
      </c>
      <c r="H12" s="242">
        <v>5443.76</v>
      </c>
      <c r="I12" s="129"/>
    </row>
    <row r="13" spans="1:9" s="121" customFormat="1" ht="31.5">
      <c r="A13" s="133" t="s">
        <v>936</v>
      </c>
      <c r="B13" s="369" t="s">
        <v>795</v>
      </c>
      <c r="C13" s="242">
        <v>11276</v>
      </c>
      <c r="D13" s="242">
        <v>3104.25</v>
      </c>
      <c r="E13" s="133" t="s">
        <v>939</v>
      </c>
      <c r="F13" s="369" t="s">
        <v>812</v>
      </c>
      <c r="G13" s="242">
        <v>3208</v>
      </c>
      <c r="H13" s="242">
        <v>18404.13</v>
      </c>
      <c r="I13" s="129"/>
    </row>
    <row r="14" spans="1:9" s="121" customFormat="1" ht="31.5">
      <c r="A14" s="133" t="s">
        <v>937</v>
      </c>
      <c r="B14" s="369" t="s">
        <v>796</v>
      </c>
      <c r="C14" s="242"/>
      <c r="D14" s="242"/>
      <c r="E14" s="133" t="s">
        <v>940</v>
      </c>
      <c r="F14" s="369" t="s">
        <v>813</v>
      </c>
      <c r="G14" s="242"/>
      <c r="H14" s="242"/>
      <c r="I14" s="129"/>
    </row>
    <row r="15" spans="1:9" s="121" customFormat="1" ht="31.5">
      <c r="A15" s="133" t="s">
        <v>938</v>
      </c>
      <c r="B15" s="369" t="s">
        <v>797</v>
      </c>
      <c r="C15" s="242">
        <v>93</v>
      </c>
      <c r="D15" s="242">
        <v>0.04</v>
      </c>
      <c r="E15" s="133" t="s">
        <v>941</v>
      </c>
      <c r="F15" s="369" t="s">
        <v>814</v>
      </c>
      <c r="G15" s="242">
        <v>30</v>
      </c>
      <c r="H15" s="242">
        <v>1.08</v>
      </c>
      <c r="I15" s="129"/>
    </row>
    <row r="16" spans="1:9" s="121" customFormat="1" ht="15.75">
      <c r="A16" s="133" t="s">
        <v>981</v>
      </c>
      <c r="B16" s="369" t="s">
        <v>798</v>
      </c>
      <c r="C16" s="242">
        <v>3366</v>
      </c>
      <c r="D16" s="242">
        <v>4456.72</v>
      </c>
      <c r="E16" s="154" t="s">
        <v>942</v>
      </c>
      <c r="F16" s="369" t="s">
        <v>815</v>
      </c>
      <c r="G16" s="242">
        <v>63334</v>
      </c>
      <c r="H16" s="242">
        <v>47826.3</v>
      </c>
      <c r="I16" s="129"/>
    </row>
    <row r="17" spans="1:9" s="121" customFormat="1" ht="15.75">
      <c r="A17" s="251"/>
      <c r="B17" s="369"/>
      <c r="C17" s="243"/>
      <c r="D17" s="243"/>
      <c r="E17" s="133" t="s">
        <v>943</v>
      </c>
      <c r="F17" s="369" t="s">
        <v>816</v>
      </c>
      <c r="G17" s="242"/>
      <c r="H17" s="242"/>
      <c r="I17" s="129"/>
    </row>
    <row r="18" spans="1:9" s="121" customFormat="1" ht="15.75">
      <c r="A18" s="135" t="s">
        <v>20</v>
      </c>
      <c r="B18" s="370" t="s">
        <v>799</v>
      </c>
      <c r="C18" s="245">
        <f>SUM(C12:C16)</f>
        <v>14735</v>
      </c>
      <c r="D18" s="245">
        <f>SUM(D12:D16)</f>
        <v>7561.01</v>
      </c>
      <c r="E18" s="135" t="s">
        <v>20</v>
      </c>
      <c r="F18" s="370" t="s">
        <v>817</v>
      </c>
      <c r="G18" s="245">
        <f>SUM(G12:G17)</f>
        <v>68576</v>
      </c>
      <c r="H18" s="245">
        <f>SUM(H12:H17)</f>
        <v>71675.27</v>
      </c>
      <c r="I18" s="129"/>
    </row>
    <row r="19" spans="1:8" s="215" customFormat="1" ht="15.75">
      <c r="A19" s="247" t="s">
        <v>114</v>
      </c>
      <c r="B19" s="370"/>
      <c r="C19" s="245"/>
      <c r="D19" s="245"/>
      <c r="E19" s="247" t="s">
        <v>39</v>
      </c>
      <c r="F19" s="370"/>
      <c r="G19" s="245"/>
      <c r="H19" s="245"/>
    </row>
    <row r="20" spans="1:8" s="121" customFormat="1" ht="15.75">
      <c r="A20" s="252" t="s">
        <v>823</v>
      </c>
      <c r="B20" s="369" t="s">
        <v>800</v>
      </c>
      <c r="C20" s="242"/>
      <c r="D20" s="242"/>
      <c r="E20" s="253"/>
      <c r="F20" s="369"/>
      <c r="G20" s="243"/>
      <c r="H20" s="243"/>
    </row>
    <row r="21" spans="1:8" s="121" customFormat="1" ht="15.75">
      <c r="A21" s="133" t="s">
        <v>122</v>
      </c>
      <c r="B21" s="369" t="s">
        <v>801</v>
      </c>
      <c r="C21" s="242">
        <f>8604+8510</f>
        <v>17114</v>
      </c>
      <c r="D21" s="242">
        <f>3644.37+6673.56</f>
        <v>10317.93</v>
      </c>
      <c r="E21" s="247"/>
      <c r="F21" s="369"/>
      <c r="G21" s="243"/>
      <c r="H21" s="243"/>
    </row>
    <row r="22" spans="1:8" s="121" customFormat="1" ht="15.75">
      <c r="A22" s="133" t="s">
        <v>21</v>
      </c>
      <c r="B22" s="369" t="s">
        <v>802</v>
      </c>
      <c r="C22" s="242"/>
      <c r="D22" s="242">
        <v>136.43</v>
      </c>
      <c r="E22" s="251"/>
      <c r="F22" s="369"/>
      <c r="G22" s="243"/>
      <c r="H22" s="243"/>
    </row>
    <row r="23" spans="1:8" s="121" customFormat="1" ht="15.75">
      <c r="A23" s="133" t="s">
        <v>143</v>
      </c>
      <c r="B23" s="369" t="s">
        <v>803</v>
      </c>
      <c r="C23" s="242">
        <f>63650+1571</f>
        <v>65221</v>
      </c>
      <c r="D23" s="242">
        <f>59958+2130.48</f>
        <v>62088.48</v>
      </c>
      <c r="E23" s="133"/>
      <c r="F23" s="369"/>
      <c r="G23" s="243"/>
      <c r="H23" s="243"/>
    </row>
    <row r="24" spans="1:8" s="121" customFormat="1" ht="15.75">
      <c r="A24" s="133" t="s">
        <v>22</v>
      </c>
      <c r="B24" s="369" t="s">
        <v>804</v>
      </c>
      <c r="C24" s="242"/>
      <c r="D24" s="242"/>
      <c r="E24" s="133"/>
      <c r="F24" s="369"/>
      <c r="G24" s="243"/>
      <c r="H24" s="243"/>
    </row>
    <row r="25" spans="1:8" s="215" customFormat="1" ht="15.75">
      <c r="A25" s="135" t="s">
        <v>23</v>
      </c>
      <c r="B25" s="370" t="s">
        <v>805</v>
      </c>
      <c r="C25" s="245">
        <f>SUM(C20:C24)</f>
        <v>82335</v>
      </c>
      <c r="D25" s="245">
        <f>SUM(D20:D24)</f>
        <v>72542.84</v>
      </c>
      <c r="E25" s="135" t="s">
        <v>23</v>
      </c>
      <c r="F25" s="370" t="s">
        <v>818</v>
      </c>
      <c r="G25" s="244"/>
      <c r="H25" s="244"/>
    </row>
    <row r="26" spans="1:8" s="215" customFormat="1" ht="15.75">
      <c r="A26" s="247" t="s">
        <v>144</v>
      </c>
      <c r="B26" s="370" t="s">
        <v>806</v>
      </c>
      <c r="C26" s="245">
        <f>C18+C25</f>
        <v>97070</v>
      </c>
      <c r="D26" s="245">
        <f>D18+D25</f>
        <v>80103.84999999999</v>
      </c>
      <c r="E26" s="247" t="s">
        <v>40</v>
      </c>
      <c r="F26" s="370" t="s">
        <v>819</v>
      </c>
      <c r="G26" s="245">
        <f>G18+G25</f>
        <v>68576</v>
      </c>
      <c r="H26" s="245">
        <f>H18+H25</f>
        <v>71675.27</v>
      </c>
    </row>
    <row r="27" spans="1:8" s="215" customFormat="1" ht="15.75">
      <c r="A27" s="247" t="s">
        <v>824</v>
      </c>
      <c r="B27" s="370" t="s">
        <v>807</v>
      </c>
      <c r="C27" s="97">
        <f>IF((G26-C26)&gt;0,G26-C26,0)</f>
        <v>0</v>
      </c>
      <c r="D27" s="97">
        <f>IF((H26-D26)&gt;0,H26-D26,0)</f>
        <v>0</v>
      </c>
      <c r="E27" s="247" t="s">
        <v>825</v>
      </c>
      <c r="F27" s="370" t="s">
        <v>820</v>
      </c>
      <c r="G27" s="281">
        <f>IF((C26-G26)&gt;0,C26-G26,0)</f>
        <v>28494</v>
      </c>
      <c r="H27" s="281">
        <f>IF((D26-H26)&gt;0,D26-H26,0)</f>
        <v>8428.579999999987</v>
      </c>
    </row>
    <row r="28" spans="1:8" s="215" customFormat="1" ht="15.75">
      <c r="A28" s="247" t="s">
        <v>145</v>
      </c>
      <c r="B28" s="370" t="s">
        <v>808</v>
      </c>
      <c r="C28" s="244"/>
      <c r="D28" s="244"/>
      <c r="E28" s="247"/>
      <c r="F28" s="370"/>
      <c r="G28" s="245"/>
      <c r="H28" s="245"/>
    </row>
    <row r="29" spans="1:8" s="215" customFormat="1" ht="15.75">
      <c r="A29" s="247" t="s">
        <v>146</v>
      </c>
      <c r="B29" s="370" t="s">
        <v>809</v>
      </c>
      <c r="C29" s="245">
        <f>C27-C28</f>
        <v>0</v>
      </c>
      <c r="D29" s="245">
        <f>D27-D28</f>
        <v>0</v>
      </c>
      <c r="E29" s="247" t="s">
        <v>147</v>
      </c>
      <c r="F29" s="370" t="s">
        <v>821</v>
      </c>
      <c r="G29" s="245">
        <f>G27</f>
        <v>28494</v>
      </c>
      <c r="H29" s="245">
        <f>H27</f>
        <v>8428.579999999987</v>
      </c>
    </row>
    <row r="30" spans="1:8" s="215" customFormat="1" ht="15.75">
      <c r="A30" s="254" t="s">
        <v>826</v>
      </c>
      <c r="B30" s="370" t="s">
        <v>810</v>
      </c>
      <c r="C30" s="245">
        <f>C26+C28+C29</f>
        <v>97070</v>
      </c>
      <c r="D30" s="245">
        <f>D26+D28+D29</f>
        <v>80103.84999999999</v>
      </c>
      <c r="E30" s="247" t="s">
        <v>827</v>
      </c>
      <c r="F30" s="370" t="s">
        <v>822</v>
      </c>
      <c r="G30" s="245">
        <f>G26+G29</f>
        <v>97070</v>
      </c>
      <c r="H30" s="245">
        <f>H26+H29</f>
        <v>80103.84999999999</v>
      </c>
    </row>
    <row r="31" spans="1:6" s="121" customFormat="1" ht="15.75">
      <c r="A31" s="493"/>
      <c r="B31" s="109"/>
      <c r="C31" s="129"/>
      <c r="D31" s="129"/>
      <c r="E31" s="494"/>
      <c r="F31" s="494"/>
    </row>
    <row r="32" spans="1:6" s="121" customFormat="1" ht="15.75">
      <c r="A32" s="129"/>
      <c r="B32" s="109"/>
      <c r="C32" s="129"/>
      <c r="D32" s="129"/>
      <c r="E32" s="375"/>
      <c r="F32" s="375"/>
    </row>
    <row r="33" spans="1:6" s="121" customFormat="1" ht="15.75">
      <c r="A33" s="495"/>
      <c r="B33" s="109"/>
      <c r="C33" s="129"/>
      <c r="D33" s="129"/>
      <c r="E33" s="129"/>
      <c r="F33" s="129"/>
    </row>
    <row r="34" spans="1:6" s="121" customFormat="1" ht="15.75">
      <c r="A34" s="495"/>
      <c r="B34" s="109"/>
      <c r="C34" s="129"/>
      <c r="D34" s="129"/>
      <c r="E34" s="129"/>
      <c r="F34" s="129"/>
    </row>
    <row r="35" spans="1:6" s="121" customFormat="1" ht="15.75">
      <c r="A35" s="496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2" sqref="D22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7" t="s">
        <v>64</v>
      </c>
      <c r="B2" s="498"/>
      <c r="C2" s="499"/>
      <c r="D2" s="500"/>
      <c r="E2" s="501"/>
      <c r="F2" s="502"/>
      <c r="G2" s="503"/>
      <c r="H2" s="209"/>
    </row>
    <row r="3" spans="1:8" ht="12.75">
      <c r="A3" s="497" t="str">
        <f>CONCATENATE("на ",UPPER(dfName))</f>
        <v>на НИД "ИНДУСТРИАЛЕН ФОНД" АД</v>
      </c>
      <c r="B3" s="498"/>
      <c r="C3" s="499"/>
      <c r="D3" s="500"/>
      <c r="E3" s="501"/>
      <c r="F3" s="502"/>
      <c r="G3" s="504"/>
      <c r="H3" s="209"/>
    </row>
    <row r="4" spans="1:5" ht="12.75">
      <c r="A4" s="501" t="str">
        <f>"за периода "&amp;TEXT(StartDate,"dd.mm.yyyy")&amp;" - "&amp;TEXT(EndDate,"dd.mm.yyyy")</f>
        <v>за периода 01.01.2023 - 30.09.2023</v>
      </c>
      <c r="B4" s="498"/>
      <c r="C4" s="499"/>
      <c r="D4" s="501"/>
      <c r="E4" s="501"/>
    </row>
    <row r="5" spans="1:7" ht="12.75">
      <c r="A5" s="502"/>
      <c r="B5" s="505"/>
      <c r="C5" s="506"/>
      <c r="D5" s="502"/>
      <c r="E5" s="502"/>
      <c r="F5" s="507" t="s">
        <v>914</v>
      </c>
      <c r="G5" s="508">
        <f>ReportedCompletionDate</f>
        <v>45225</v>
      </c>
    </row>
    <row r="6" spans="1:8" ht="12.75">
      <c r="A6" s="509"/>
      <c r="B6" s="210"/>
      <c r="C6" s="509"/>
      <c r="F6" s="507" t="s">
        <v>248</v>
      </c>
      <c r="G6" s="510" t="str">
        <f>authorName</f>
        <v>Мария Димитрова</v>
      </c>
      <c r="H6" s="209"/>
    </row>
    <row r="7" spans="1:8" ht="12.75">
      <c r="A7" s="509"/>
      <c r="B7" s="210"/>
      <c r="C7" s="509"/>
      <c r="F7" s="507" t="s">
        <v>250</v>
      </c>
      <c r="G7" s="511">
        <f>udManager</f>
        <v>0</v>
      </c>
      <c r="H7" s="209"/>
    </row>
    <row r="8" spans="1:8" ht="12.75">
      <c r="A8" s="509"/>
      <c r="C8" s="509"/>
      <c r="D8" s="512"/>
      <c r="E8" s="513"/>
      <c r="F8" s="209"/>
      <c r="G8" s="209"/>
      <c r="H8" s="514" t="s">
        <v>57</v>
      </c>
    </row>
    <row r="9" spans="1:8" ht="18" customHeight="1">
      <c r="A9" s="642" t="s">
        <v>58</v>
      </c>
      <c r="B9" s="642" t="s">
        <v>223</v>
      </c>
      <c r="C9" s="642" t="s">
        <v>3</v>
      </c>
      <c r="D9" s="642"/>
      <c r="E9" s="642"/>
      <c r="F9" s="642" t="s">
        <v>4</v>
      </c>
      <c r="G9" s="642"/>
      <c r="H9" s="642"/>
    </row>
    <row r="10" spans="1:8" ht="33" customHeight="1">
      <c r="A10" s="643"/>
      <c r="B10" s="643"/>
      <c r="C10" s="515" t="s">
        <v>59</v>
      </c>
      <c r="D10" s="515" t="s">
        <v>60</v>
      </c>
      <c r="E10" s="515" t="s">
        <v>61</v>
      </c>
      <c r="F10" s="515" t="s">
        <v>59</v>
      </c>
      <c r="G10" s="515" t="s">
        <v>60</v>
      </c>
      <c r="H10" s="515" t="s">
        <v>61</v>
      </c>
    </row>
    <row r="11" spans="1:8" s="516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7" t="s">
        <v>986</v>
      </c>
      <c r="B12" s="92"/>
      <c r="C12" s="518"/>
      <c r="D12" s="518"/>
      <c r="E12" s="518"/>
      <c r="F12" s="518"/>
      <c r="G12" s="518"/>
      <c r="H12" s="518"/>
    </row>
    <row r="13" spans="1:8" ht="25.5">
      <c r="A13" s="519" t="s">
        <v>987</v>
      </c>
      <c r="B13" s="92" t="s">
        <v>830</v>
      </c>
      <c r="C13" s="520"/>
      <c r="D13" s="520"/>
      <c r="E13" s="521">
        <f>SUM(C13:D13)</f>
        <v>0</v>
      </c>
      <c r="F13" s="520"/>
      <c r="G13" s="520"/>
      <c r="H13" s="521">
        <f>SUM(F13:G13)</f>
        <v>0</v>
      </c>
    </row>
    <row r="14" spans="1:8" ht="12.75">
      <c r="A14" s="519" t="s">
        <v>956</v>
      </c>
      <c r="B14" s="92" t="s">
        <v>831</v>
      </c>
      <c r="C14" s="520"/>
      <c r="D14" s="520"/>
      <c r="E14" s="521">
        <f aca="true" t="shared" si="0" ref="E14:E19">SUM(C14:D14)</f>
        <v>0</v>
      </c>
      <c r="F14" s="520"/>
      <c r="G14" s="520"/>
      <c r="H14" s="521">
        <f aca="true" t="shared" si="1" ref="H14:H19">SUM(F14:G14)</f>
        <v>0</v>
      </c>
    </row>
    <row r="15" spans="1:8" ht="12.75">
      <c r="A15" s="522" t="s">
        <v>63</v>
      </c>
      <c r="B15" s="92" t="s">
        <v>832</v>
      </c>
      <c r="C15" s="520"/>
      <c r="D15" s="520"/>
      <c r="E15" s="521">
        <f t="shared" si="0"/>
        <v>0</v>
      </c>
      <c r="F15" s="520"/>
      <c r="G15" s="520"/>
      <c r="H15" s="521">
        <f t="shared" si="1"/>
        <v>0</v>
      </c>
    </row>
    <row r="16" spans="1:8" ht="12.75">
      <c r="A16" s="523" t="s">
        <v>957</v>
      </c>
      <c r="B16" s="92" t="s">
        <v>833</v>
      </c>
      <c r="C16" s="520"/>
      <c r="D16" s="520"/>
      <c r="E16" s="521">
        <f t="shared" si="0"/>
        <v>0</v>
      </c>
      <c r="F16" s="520"/>
      <c r="G16" s="520"/>
      <c r="H16" s="521">
        <f t="shared" si="1"/>
        <v>0</v>
      </c>
    </row>
    <row r="17" spans="1:8" ht="12.75">
      <c r="A17" s="523" t="s">
        <v>988</v>
      </c>
      <c r="B17" s="92" t="s">
        <v>834</v>
      </c>
      <c r="C17" s="520"/>
      <c r="D17" s="520"/>
      <c r="E17" s="521">
        <f t="shared" si="0"/>
        <v>0</v>
      </c>
      <c r="F17" s="520"/>
      <c r="G17" s="520"/>
      <c r="H17" s="521">
        <f t="shared" si="1"/>
        <v>0</v>
      </c>
    </row>
    <row r="18" spans="1:8" ht="12.75">
      <c r="A18" s="519" t="s">
        <v>984</v>
      </c>
      <c r="B18" s="92" t="s">
        <v>835</v>
      </c>
      <c r="C18" s="520"/>
      <c r="D18" s="520"/>
      <c r="E18" s="521">
        <f t="shared" si="0"/>
        <v>0</v>
      </c>
      <c r="F18" s="520">
        <v>8797.84</v>
      </c>
      <c r="G18" s="520"/>
      <c r="H18" s="521">
        <f t="shared" si="1"/>
        <v>8797.84</v>
      </c>
    </row>
    <row r="19" spans="1:8" ht="21" customHeight="1">
      <c r="A19" s="517" t="s">
        <v>985</v>
      </c>
      <c r="B19" s="238" t="s">
        <v>836</v>
      </c>
      <c r="C19" s="524">
        <f>SUM(C13:C14,C16:C18)</f>
        <v>0</v>
      </c>
      <c r="D19" s="524">
        <f>SUM(D13:D14,D16:D18)</f>
        <v>0</v>
      </c>
      <c r="E19" s="521">
        <f t="shared" si="0"/>
        <v>0</v>
      </c>
      <c r="F19" s="524">
        <f>SUM(F13:F14,F16:F18)</f>
        <v>8797.84</v>
      </c>
      <c r="G19" s="524">
        <f>SUM(G13:G14,G16:G18)</f>
        <v>0</v>
      </c>
      <c r="H19" s="521">
        <f t="shared" si="1"/>
        <v>8797.84</v>
      </c>
    </row>
    <row r="20" spans="1:8" ht="21" customHeight="1">
      <c r="A20" s="517" t="s">
        <v>123</v>
      </c>
      <c r="B20" s="92"/>
      <c r="C20" s="525"/>
      <c r="D20" s="525"/>
      <c r="E20" s="525"/>
      <c r="F20" s="525"/>
      <c r="G20" s="525"/>
      <c r="H20" s="525"/>
    </row>
    <row r="21" spans="1:8" ht="12.75">
      <c r="A21" s="519" t="s">
        <v>958</v>
      </c>
      <c r="B21" s="92" t="s">
        <v>837</v>
      </c>
      <c r="C21" s="520">
        <v>673543</v>
      </c>
      <c r="D21" s="520">
        <v>-611444</v>
      </c>
      <c r="E21" s="521">
        <f>SUM(C21:D21)</f>
        <v>62099</v>
      </c>
      <c r="F21" s="520">
        <v>309438.89</v>
      </c>
      <c r="G21" s="520">
        <v>-244999.81</v>
      </c>
      <c r="H21" s="521">
        <f>SUM(F21:G21)</f>
        <v>64439.080000000016</v>
      </c>
    </row>
    <row r="22" spans="1:8" ht="12.75">
      <c r="A22" s="519" t="s">
        <v>959</v>
      </c>
      <c r="B22" s="92" t="s">
        <v>838</v>
      </c>
      <c r="C22" s="520"/>
      <c r="D22" s="520"/>
      <c r="E22" s="521">
        <f aca="true" t="shared" si="2" ref="E22:E29">SUM(C22:D22)</f>
        <v>0</v>
      </c>
      <c r="F22" s="520"/>
      <c r="G22" s="520"/>
      <c r="H22" s="521">
        <f aca="true" t="shared" si="3" ref="H22:H29">SUM(F22:G22)</f>
        <v>0</v>
      </c>
    </row>
    <row r="23" spans="1:8" ht="12.75">
      <c r="A23" s="526" t="s">
        <v>960</v>
      </c>
      <c r="B23" s="92" t="s">
        <v>839</v>
      </c>
      <c r="C23" s="520">
        <v>53402</v>
      </c>
      <c r="D23" s="520">
        <v>-3366</v>
      </c>
      <c r="E23" s="521">
        <f t="shared" si="2"/>
        <v>50036</v>
      </c>
      <c r="F23" s="520">
        <v>47826.3</v>
      </c>
      <c r="G23" s="520">
        <v>-4266.57</v>
      </c>
      <c r="H23" s="521">
        <f t="shared" si="3"/>
        <v>43559.73</v>
      </c>
    </row>
    <row r="24" spans="1:8" ht="12.75">
      <c r="A24" s="519" t="s">
        <v>961</v>
      </c>
      <c r="B24" s="92" t="s">
        <v>840</v>
      </c>
      <c r="C24" s="520">
        <v>2004</v>
      </c>
      <c r="D24" s="520"/>
      <c r="E24" s="521">
        <f t="shared" si="2"/>
        <v>2004</v>
      </c>
      <c r="F24" s="520"/>
      <c r="G24" s="520"/>
      <c r="H24" s="521">
        <f t="shared" si="3"/>
        <v>0</v>
      </c>
    </row>
    <row r="25" spans="1:8" ht="12.75">
      <c r="A25" s="527" t="s">
        <v>962</v>
      </c>
      <c r="B25" s="92" t="s">
        <v>841</v>
      </c>
      <c r="C25" s="520"/>
      <c r="D25" s="520"/>
      <c r="E25" s="521">
        <f t="shared" si="2"/>
        <v>0</v>
      </c>
      <c r="F25" s="520"/>
      <c r="G25" s="520"/>
      <c r="H25" s="521">
        <f t="shared" si="3"/>
        <v>0</v>
      </c>
    </row>
    <row r="26" spans="1:8" ht="12.75">
      <c r="A26" s="527" t="s">
        <v>963</v>
      </c>
      <c r="B26" s="92" t="s">
        <v>842</v>
      </c>
      <c r="C26" s="520"/>
      <c r="D26" s="520"/>
      <c r="E26" s="521">
        <f t="shared" si="2"/>
        <v>0</v>
      </c>
      <c r="F26" s="520"/>
      <c r="G26" s="520"/>
      <c r="H26" s="521">
        <f t="shared" si="3"/>
        <v>0</v>
      </c>
    </row>
    <row r="27" spans="1:8" ht="12.75">
      <c r="A27" s="523" t="s">
        <v>964</v>
      </c>
      <c r="B27" s="92" t="s">
        <v>843</v>
      </c>
      <c r="C27" s="520"/>
      <c r="D27" s="520"/>
      <c r="E27" s="521">
        <f t="shared" si="2"/>
        <v>0</v>
      </c>
      <c r="F27" s="520"/>
      <c r="G27" s="520"/>
      <c r="H27" s="521">
        <f t="shared" si="3"/>
        <v>0</v>
      </c>
    </row>
    <row r="28" spans="1:8" ht="12.75">
      <c r="A28" s="519" t="s">
        <v>965</v>
      </c>
      <c r="B28" s="92" t="s">
        <v>844</v>
      </c>
      <c r="C28" s="520"/>
      <c r="D28" s="520"/>
      <c r="E28" s="521">
        <f t="shared" si="2"/>
        <v>0</v>
      </c>
      <c r="F28" s="520"/>
      <c r="G28" s="520">
        <v>-45180</v>
      </c>
      <c r="H28" s="521">
        <f t="shared" si="3"/>
        <v>-45180</v>
      </c>
    </row>
    <row r="29" spans="1:8" ht="21" customHeight="1">
      <c r="A29" s="517" t="s">
        <v>115</v>
      </c>
      <c r="B29" s="238" t="s">
        <v>845</v>
      </c>
      <c r="C29" s="524">
        <f>SUM(C21:C28)</f>
        <v>728949</v>
      </c>
      <c r="D29" s="524">
        <f>SUM(D21:D28)</f>
        <v>-614810</v>
      </c>
      <c r="E29" s="521">
        <f t="shared" si="2"/>
        <v>114139</v>
      </c>
      <c r="F29" s="524">
        <f>SUM(F21:F28)</f>
        <v>357265.19</v>
      </c>
      <c r="G29" s="524">
        <f>SUM(G21:G28)</f>
        <v>-294446.38</v>
      </c>
      <c r="H29" s="521">
        <f t="shared" si="3"/>
        <v>62818.81</v>
      </c>
    </row>
    <row r="30" spans="1:8" ht="21" customHeight="1">
      <c r="A30" s="528" t="s">
        <v>124</v>
      </c>
      <c r="B30" s="92"/>
      <c r="C30" s="525"/>
      <c r="D30" s="525"/>
      <c r="E30" s="525"/>
      <c r="F30" s="525"/>
      <c r="G30" s="525"/>
      <c r="H30" s="525"/>
    </row>
    <row r="31" spans="1:8" ht="12.75">
      <c r="A31" s="519" t="s">
        <v>966</v>
      </c>
      <c r="B31" s="92" t="s">
        <v>846</v>
      </c>
      <c r="C31" s="520"/>
      <c r="D31" s="520">
        <v>-17227</v>
      </c>
      <c r="E31" s="521">
        <f>SUM(C31:D31)</f>
        <v>-17227</v>
      </c>
      <c r="F31" s="520"/>
      <c r="G31" s="520">
        <v>-10933.97</v>
      </c>
      <c r="H31" s="521">
        <f>SUM(F31:G31)</f>
        <v>-10933.97</v>
      </c>
    </row>
    <row r="32" spans="1:8" ht="12.75">
      <c r="A32" s="519" t="s">
        <v>967</v>
      </c>
      <c r="B32" s="92" t="s">
        <v>847</v>
      </c>
      <c r="C32" s="520"/>
      <c r="D32" s="520"/>
      <c r="E32" s="521">
        <f>SUM(C32:D32)</f>
        <v>0</v>
      </c>
      <c r="F32" s="520"/>
      <c r="G32" s="520"/>
      <c r="H32" s="521">
        <f>SUM(F32:G32)</f>
        <v>0</v>
      </c>
    </row>
    <row r="33" spans="1:8" ht="12.75">
      <c r="A33" s="519" t="s">
        <v>968</v>
      </c>
      <c r="B33" s="92" t="s">
        <v>848</v>
      </c>
      <c r="C33" s="520"/>
      <c r="D33" s="520">
        <v>-57608</v>
      </c>
      <c r="E33" s="521">
        <f>SUM(C33:D33)</f>
        <v>-57608</v>
      </c>
      <c r="F33" s="520"/>
      <c r="G33" s="520">
        <v>-57279.42</v>
      </c>
      <c r="H33" s="521">
        <f>SUM(F33:G33)</f>
        <v>-57279.42</v>
      </c>
    </row>
    <row r="34" spans="1:8" ht="12.75">
      <c r="A34" s="519" t="s">
        <v>969</v>
      </c>
      <c r="B34" s="92" t="s">
        <v>849</v>
      </c>
      <c r="C34" s="520"/>
      <c r="D34" s="520">
        <v>-5605</v>
      </c>
      <c r="E34" s="521">
        <f>SUM(C34:D34)</f>
        <v>-5605</v>
      </c>
      <c r="F34" s="520"/>
      <c r="G34" s="520">
        <v>-5657.08</v>
      </c>
      <c r="H34" s="521">
        <f>SUM(F34:G34)</f>
        <v>-5657.08</v>
      </c>
    </row>
    <row r="35" spans="1:8" ht="12.75">
      <c r="A35" s="519" t="s">
        <v>970</v>
      </c>
      <c r="B35" s="92" t="s">
        <v>850</v>
      </c>
      <c r="C35" s="520"/>
      <c r="D35" s="520"/>
      <c r="E35" s="521">
        <f>SUM(C35:D35)</f>
        <v>0</v>
      </c>
      <c r="F35" s="520"/>
      <c r="G35" s="520"/>
      <c r="H35" s="521">
        <f>SUM(F35:G35)</f>
        <v>0</v>
      </c>
    </row>
    <row r="36" spans="1:8" ht="21" customHeight="1">
      <c r="A36" s="517" t="s">
        <v>148</v>
      </c>
      <c r="B36" s="238" t="s">
        <v>851</v>
      </c>
      <c r="C36" s="524">
        <f aca="true" t="shared" si="4" ref="C36:H36">SUM(C31:C35)</f>
        <v>0</v>
      </c>
      <c r="D36" s="524">
        <f t="shared" si="4"/>
        <v>-80440</v>
      </c>
      <c r="E36" s="524">
        <f t="shared" si="4"/>
        <v>-80440</v>
      </c>
      <c r="F36" s="524">
        <f t="shared" si="4"/>
        <v>0</v>
      </c>
      <c r="G36" s="524">
        <f t="shared" si="4"/>
        <v>-73870.47</v>
      </c>
      <c r="H36" s="524">
        <f t="shared" si="4"/>
        <v>-73870.47</v>
      </c>
    </row>
    <row r="37" spans="1:8" ht="21" customHeight="1">
      <c r="A37" s="517" t="s">
        <v>62</v>
      </c>
      <c r="B37" s="238" t="s">
        <v>852</v>
      </c>
      <c r="C37" s="524">
        <f aca="true" t="shared" si="5" ref="C37:H37">SUM(C19+C29+C36)</f>
        <v>728949</v>
      </c>
      <c r="D37" s="524">
        <f t="shared" si="5"/>
        <v>-695250</v>
      </c>
      <c r="E37" s="524">
        <f t="shared" si="5"/>
        <v>33699</v>
      </c>
      <c r="F37" s="524">
        <f t="shared" si="5"/>
        <v>366063.03</v>
      </c>
      <c r="G37" s="524">
        <f t="shared" si="5"/>
        <v>-368316.85</v>
      </c>
      <c r="H37" s="524">
        <f t="shared" si="5"/>
        <v>-2253.820000000007</v>
      </c>
    </row>
    <row r="38" spans="1:8" ht="12.75">
      <c r="A38" s="517" t="s">
        <v>982</v>
      </c>
      <c r="B38" s="238" t="s">
        <v>853</v>
      </c>
      <c r="C38" s="529"/>
      <c r="D38" s="529"/>
      <c r="E38" s="530">
        <v>33286</v>
      </c>
      <c r="F38" s="524"/>
      <c r="G38" s="524"/>
      <c r="H38" s="530">
        <v>15637</v>
      </c>
    </row>
    <row r="39" spans="1:8" ht="12.75">
      <c r="A39" s="528" t="s">
        <v>983</v>
      </c>
      <c r="B39" s="238" t="s">
        <v>854</v>
      </c>
      <c r="C39" s="529"/>
      <c r="D39" s="529"/>
      <c r="E39" s="524">
        <f>SUM(E37:E38)</f>
        <v>66985</v>
      </c>
      <c r="F39" s="524"/>
      <c r="G39" s="524"/>
      <c r="H39" s="524">
        <f>SUM(H37:H38)</f>
        <v>13383.179999999993</v>
      </c>
    </row>
    <row r="40" spans="1:8" ht="12.75">
      <c r="A40" s="522" t="s">
        <v>91</v>
      </c>
      <c r="B40" s="92" t="s">
        <v>855</v>
      </c>
      <c r="C40" s="531"/>
      <c r="D40" s="531"/>
      <c r="E40" s="520">
        <v>66888</v>
      </c>
      <c r="F40" s="521"/>
      <c r="G40" s="521"/>
      <c r="H40" s="520">
        <v>13280.34</v>
      </c>
    </row>
    <row r="41" spans="3:9" ht="12.75">
      <c r="C41" s="532"/>
      <c r="D41" s="532"/>
      <c r="E41" s="532"/>
      <c r="F41" s="532"/>
      <c r="G41" s="532"/>
      <c r="H41" s="532"/>
      <c r="I41" s="100"/>
    </row>
    <row r="42" spans="3:9" ht="12.75">
      <c r="C42" s="532"/>
      <c r="D42" s="532"/>
      <c r="E42" s="532"/>
      <c r="F42" s="532"/>
      <c r="G42" s="532"/>
      <c r="H42" s="532"/>
      <c r="I42" s="100"/>
    </row>
    <row r="43" spans="1:9" ht="13.5">
      <c r="A43" s="98" t="s">
        <v>1434</v>
      </c>
      <c r="C43" s="532"/>
      <c r="D43" s="532"/>
      <c r="E43" s="532"/>
      <c r="F43" s="532"/>
      <c r="G43" s="532"/>
      <c r="H43" s="532"/>
      <c r="I43" s="100"/>
    </row>
    <row r="44" spans="3:9" ht="12.75">
      <c r="C44" s="532"/>
      <c r="D44" s="532"/>
      <c r="E44" s="532"/>
      <c r="F44" s="532"/>
      <c r="G44" s="532"/>
      <c r="H44" s="532"/>
      <c r="I44" s="100"/>
    </row>
    <row r="45" spans="3:9" ht="12.75">
      <c r="C45" s="532"/>
      <c r="D45" s="532"/>
      <c r="E45" s="532"/>
      <c r="F45" s="532"/>
      <c r="G45" s="532"/>
      <c r="H45" s="532"/>
      <c r="I45" s="100"/>
    </row>
    <row r="46" spans="3:9" ht="12.75">
      <c r="C46" s="532"/>
      <c r="D46" s="532"/>
      <c r="E46" s="532"/>
      <c r="F46" s="532"/>
      <c r="G46" s="532"/>
      <c r="H46" s="532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600" verticalDpi="6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E35" sqref="E35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НИД "ИНДУСТРИАЛЕН ФОНД" АД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01.01.2023 - 30.09.2023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45225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Мария Димитрова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>
        <f>udManager</f>
        <v>0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46" t="s">
        <v>41</v>
      </c>
      <c r="B9" s="646" t="s">
        <v>223</v>
      </c>
      <c r="C9" s="646" t="s">
        <v>45</v>
      </c>
      <c r="D9" s="644" t="s">
        <v>42</v>
      </c>
      <c r="E9" s="645"/>
      <c r="F9" s="645"/>
      <c r="G9" s="644" t="s">
        <v>43</v>
      </c>
      <c r="H9" s="652"/>
      <c r="I9" s="646" t="s">
        <v>44</v>
      </c>
      <c r="J9" s="102"/>
    </row>
    <row r="10" spans="1:10" ht="30.75" customHeight="1">
      <c r="A10" s="651"/>
      <c r="B10" s="651" t="s">
        <v>163</v>
      </c>
      <c r="C10" s="653"/>
      <c r="D10" s="646" t="s">
        <v>924</v>
      </c>
      <c r="E10" s="646" t="s">
        <v>46</v>
      </c>
      <c r="F10" s="646" t="s">
        <v>116</v>
      </c>
      <c r="G10" s="646" t="s">
        <v>47</v>
      </c>
      <c r="H10" s="646" t="s">
        <v>48</v>
      </c>
      <c r="I10" s="651"/>
      <c r="J10" s="102"/>
    </row>
    <row r="11" spans="1:10" ht="30.75" customHeight="1">
      <c r="A11" s="647"/>
      <c r="B11" s="647"/>
      <c r="C11" s="647"/>
      <c r="D11" s="650"/>
      <c r="E11" s="647"/>
      <c r="F11" s="650"/>
      <c r="G11" s="650"/>
      <c r="H11" s="650"/>
      <c r="I11" s="650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2014862</v>
      </c>
      <c r="D13" s="232">
        <v>24178.22</v>
      </c>
      <c r="E13" s="232">
        <v>-19513.59</v>
      </c>
      <c r="F13" s="232">
        <v>218887.33</v>
      </c>
      <c r="G13" s="232">
        <v>34368.29</v>
      </c>
      <c r="H13" s="232">
        <v>-564082.56</v>
      </c>
      <c r="I13" s="605">
        <f>SUM(C13:H13)</f>
        <v>1708699.69</v>
      </c>
      <c r="J13" s="199"/>
    </row>
    <row r="14" spans="1:10" s="200" customFormat="1" ht="15">
      <c r="A14" s="201" t="s">
        <v>49</v>
      </c>
      <c r="B14" s="79" t="s">
        <v>857</v>
      </c>
      <c r="C14" s="605">
        <f>'1-SB'!H11</f>
        <v>2014862</v>
      </c>
      <c r="D14" s="605">
        <f>'1-SB'!H13</f>
        <v>24178.22</v>
      </c>
      <c r="E14" s="605">
        <f>'1-SB'!H14</f>
        <v>-69381.9</v>
      </c>
      <c r="F14" s="605">
        <f>'1-SB'!H15</f>
        <v>253255.62</v>
      </c>
      <c r="G14" s="605">
        <f>'1-SB'!H19+'1-SB'!H21</f>
        <v>0</v>
      </c>
      <c r="H14" s="605">
        <f>'1-SB'!H20+'1-SB'!H22</f>
        <v>-592435</v>
      </c>
      <c r="I14" s="605">
        <f aca="true" t="shared" si="0" ref="I14:I36">SUM(C14:H14)</f>
        <v>1630478.94</v>
      </c>
      <c r="J14" s="199"/>
    </row>
    <row r="15" spans="1:10" s="200" customFormat="1" ht="15">
      <c r="A15" s="201" t="s">
        <v>50</v>
      </c>
      <c r="B15" s="79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5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5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6">
        <f aca="true" t="shared" si="2" ref="C18:H18">C14+C15</f>
        <v>2014862</v>
      </c>
      <c r="D18" s="606">
        <f t="shared" si="2"/>
        <v>24178.22</v>
      </c>
      <c r="E18" s="606">
        <f>E14+E15</f>
        <v>-69381.9</v>
      </c>
      <c r="F18" s="606">
        <f t="shared" si="2"/>
        <v>253255.62</v>
      </c>
      <c r="G18" s="606">
        <f t="shared" si="2"/>
        <v>0</v>
      </c>
      <c r="H18" s="606">
        <f t="shared" si="2"/>
        <v>-592435</v>
      </c>
      <c r="I18" s="605">
        <f t="shared" si="0"/>
        <v>1630478.94</v>
      </c>
      <c r="J18" s="102"/>
    </row>
    <row r="19" spans="1:10" ht="15">
      <c r="A19" s="201" t="s">
        <v>149</v>
      </c>
      <c r="B19" s="79" t="s">
        <v>862</v>
      </c>
      <c r="C19" s="606">
        <f aca="true" t="shared" si="3" ref="C19:H19">SUM(C20:C21)</f>
        <v>0</v>
      </c>
      <c r="D19" s="606">
        <f t="shared" si="3"/>
        <v>0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0</v>
      </c>
      <c r="J19" s="102"/>
    </row>
    <row r="20" spans="1:10" ht="15">
      <c r="A20" s="202" t="s">
        <v>225</v>
      </c>
      <c r="B20" s="79" t="s">
        <v>863</v>
      </c>
      <c r="C20" s="233"/>
      <c r="D20" s="233"/>
      <c r="E20" s="233"/>
      <c r="F20" s="233"/>
      <c r="G20" s="233"/>
      <c r="H20" s="233"/>
      <c r="I20" s="605">
        <f t="shared" si="0"/>
        <v>0</v>
      </c>
      <c r="J20" s="102"/>
    </row>
    <row r="21" spans="1:10" ht="15">
      <c r="A21" s="202" t="s">
        <v>226</v>
      </c>
      <c r="B21" s="79" t="s">
        <v>864</v>
      </c>
      <c r="C21" s="233"/>
      <c r="D21" s="233"/>
      <c r="E21" s="233"/>
      <c r="F21" s="233"/>
      <c r="G21" s="233"/>
      <c r="H21" s="233"/>
      <c r="I21" s="605">
        <f t="shared" si="0"/>
        <v>0</v>
      </c>
      <c r="J21" s="102"/>
    </row>
    <row r="22" spans="1:10" ht="15">
      <c r="A22" s="201" t="s">
        <v>52</v>
      </c>
      <c r="B22" s="79" t="s">
        <v>865</v>
      </c>
      <c r="C22" s="588"/>
      <c r="D22" s="588"/>
      <c r="E22" s="588"/>
      <c r="F22" s="588"/>
      <c r="G22" s="606">
        <f>'1-SB'!G21</f>
        <v>0</v>
      </c>
      <c r="H22" s="606">
        <f>'1-SB'!G22</f>
        <v>-28494</v>
      </c>
      <c r="I22" s="605">
        <f t="shared" si="0"/>
        <v>-28494</v>
      </c>
      <c r="J22" s="102"/>
    </row>
    <row r="23" spans="1:10" ht="15">
      <c r="A23" s="202" t="s">
        <v>53</v>
      </c>
      <c r="B23" s="79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5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5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5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5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5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38890.3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38890.3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5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>
        <v>38890.3</v>
      </c>
      <c r="F32" s="233"/>
      <c r="G32" s="233"/>
      <c r="H32" s="233"/>
      <c r="I32" s="605">
        <f t="shared" si="0"/>
        <v>38890.3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>
        <v>-556.26</v>
      </c>
      <c r="F33" s="233"/>
      <c r="G33" s="233"/>
      <c r="H33" s="233"/>
      <c r="I33" s="605">
        <f t="shared" si="0"/>
        <v>-556.26</v>
      </c>
      <c r="J33" s="102"/>
    </row>
    <row r="34" spans="1:10" ht="15">
      <c r="A34" s="201" t="s">
        <v>55</v>
      </c>
      <c r="B34" s="79" t="s">
        <v>865</v>
      </c>
      <c r="C34" s="606">
        <f aca="true" t="shared" si="7" ref="C34:H34">SUM(C18,C19,C22,C23,C26,C27,C30,C33)</f>
        <v>2014862</v>
      </c>
      <c r="D34" s="606">
        <f t="shared" si="7"/>
        <v>24178.22</v>
      </c>
      <c r="E34" s="606">
        <f t="shared" si="7"/>
        <v>-31047.85999999999</v>
      </c>
      <c r="F34" s="606">
        <f t="shared" si="7"/>
        <v>253255.62</v>
      </c>
      <c r="G34" s="606">
        <f t="shared" si="7"/>
        <v>0</v>
      </c>
      <c r="H34" s="606">
        <f t="shared" si="7"/>
        <v>-620929</v>
      </c>
      <c r="I34" s="605">
        <f t="shared" si="0"/>
        <v>1640318.98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5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9">
        <f aca="true" t="shared" si="8" ref="C36:H36">SUM(C34:C35)</f>
        <v>2014862</v>
      </c>
      <c r="D36" s="609">
        <f t="shared" si="8"/>
        <v>24178.22</v>
      </c>
      <c r="E36" s="609">
        <f t="shared" si="8"/>
        <v>-31047.85999999999</v>
      </c>
      <c r="F36" s="609">
        <f t="shared" si="8"/>
        <v>253255.62</v>
      </c>
      <c r="G36" s="609">
        <f t="shared" si="8"/>
        <v>0</v>
      </c>
      <c r="H36" s="609">
        <f t="shared" si="8"/>
        <v>-620929</v>
      </c>
      <c r="I36" s="605">
        <f t="shared" si="0"/>
        <v>1640318.98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28">
      <selection activeCell="D11" sqref="D11"/>
    </sheetView>
  </sheetViews>
  <sheetFormatPr defaultColWidth="9.140625" defaultRowHeight="12.75"/>
  <cols>
    <col min="1" max="1" width="8.7109375" style="109" customWidth="1"/>
    <col min="2" max="2" width="100.7109375" style="562" customWidth="1"/>
    <col min="3" max="3" width="17.7109375" style="109" customWidth="1"/>
    <col min="4" max="4" width="24.00390625" style="562" customWidth="1"/>
    <col min="5" max="8" width="12.7109375" style="562" customWidth="1"/>
    <col min="9" max="16384" width="9.140625" style="109" customWidth="1"/>
  </cols>
  <sheetData>
    <row r="1" spans="3:8" ht="18" customHeight="1">
      <c r="C1" s="562"/>
      <c r="D1" s="234" t="s">
        <v>1455</v>
      </c>
      <c r="E1" s="109"/>
      <c r="F1" s="109"/>
      <c r="G1" s="109"/>
      <c r="H1" s="109"/>
    </row>
    <row r="2" spans="1:8" ht="18" customHeight="1">
      <c r="A2" s="654" t="s">
        <v>1417</v>
      </c>
      <c r="B2" s="654"/>
      <c r="C2" s="654"/>
      <c r="D2" s="556"/>
      <c r="E2" s="88"/>
      <c r="F2" s="88"/>
      <c r="H2" s="109"/>
    </row>
    <row r="3" spans="1:8" ht="18" customHeight="1">
      <c r="A3" s="655" t="str">
        <f>CONCATENATE("на ",UPPER(dfName))</f>
        <v>на НИД "ИНДУСТРИАЛЕН ФОНД" АД</v>
      </c>
      <c r="B3" s="655"/>
      <c r="C3" s="655"/>
      <c r="D3" s="64"/>
      <c r="E3" s="88"/>
      <c r="F3" s="88"/>
      <c r="G3" s="563"/>
      <c r="H3" s="109"/>
    </row>
    <row r="4" spans="1:8" ht="18" customHeight="1">
      <c r="A4" s="656" t="str">
        <f>"за периода "&amp;TEXT(StartDate,"dd.mm.yyyy")&amp;" - "&amp;TEXT(EndDate,"dd.mm.yyyy")</f>
        <v>за периода 01.01.2023 - 30.09.2023</v>
      </c>
      <c r="B4" s="656"/>
      <c r="C4" s="656"/>
      <c r="D4" s="560"/>
      <c r="E4" s="88"/>
      <c r="F4" s="564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45225</v>
      </c>
      <c r="F5" s="109"/>
      <c r="G5" s="109"/>
      <c r="H5" s="109"/>
    </row>
    <row r="6" spans="2:8" ht="13.5" customHeight="1">
      <c r="B6" s="235"/>
      <c r="C6" s="488" t="s">
        <v>248</v>
      </c>
      <c r="D6" s="489" t="str">
        <f>authorName</f>
        <v>Мария Димитрова</v>
      </c>
      <c r="E6" s="171"/>
      <c r="F6" s="109"/>
      <c r="G6" s="109"/>
      <c r="H6" s="109"/>
    </row>
    <row r="7" spans="2:8" ht="13.5" customHeight="1">
      <c r="B7" s="235"/>
      <c r="C7" s="488" t="s">
        <v>250</v>
      </c>
      <c r="D7" s="490">
        <f>udManager</f>
        <v>0</v>
      </c>
      <c r="E7" s="565"/>
      <c r="F7" s="109"/>
      <c r="G7" s="109"/>
      <c r="H7" s="109"/>
    </row>
    <row r="9" spans="1:8" ht="40.5" customHeight="1">
      <c r="A9" s="566" t="s">
        <v>257</v>
      </c>
      <c r="B9" s="566" t="s">
        <v>41</v>
      </c>
      <c r="C9" s="566" t="s">
        <v>223</v>
      </c>
      <c r="D9" s="566" t="s">
        <v>1406</v>
      </c>
      <c r="E9" s="109"/>
      <c r="F9" s="109"/>
      <c r="G9" s="109"/>
      <c r="H9" s="109"/>
    </row>
    <row r="10" spans="1:4" s="158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58" customFormat="1" ht="15.75">
      <c r="A11" s="368">
        <v>1</v>
      </c>
      <c r="B11" s="557" t="s">
        <v>1427</v>
      </c>
      <c r="C11" s="567" t="s">
        <v>1395</v>
      </c>
      <c r="D11" s="585"/>
    </row>
    <row r="12" spans="1:4" s="158" customFormat="1" ht="15.75">
      <c r="A12" s="368">
        <v>2</v>
      </c>
      <c r="B12" s="557" t="s">
        <v>1374</v>
      </c>
      <c r="C12" s="567" t="s">
        <v>1396</v>
      </c>
      <c r="D12" s="595"/>
    </row>
    <row r="13" spans="1:4" s="158" customFormat="1" ht="15.75">
      <c r="A13" s="368">
        <v>3</v>
      </c>
      <c r="B13" s="558" t="s">
        <v>1373</v>
      </c>
      <c r="C13" s="567" t="s">
        <v>1397</v>
      </c>
      <c r="D13" s="595"/>
    </row>
    <row r="14" spans="1:4" s="158" customFormat="1" ht="15.75">
      <c r="A14" s="368">
        <v>4</v>
      </c>
      <c r="B14" s="559" t="s">
        <v>1386</v>
      </c>
      <c r="C14" s="567" t="s">
        <v>1398</v>
      </c>
      <c r="D14" s="595"/>
    </row>
    <row r="15" spans="1:4" s="158" customFormat="1" ht="15.75">
      <c r="A15" s="368">
        <v>5</v>
      </c>
      <c r="B15" s="559" t="s">
        <v>1388</v>
      </c>
      <c r="C15" s="567" t="s">
        <v>1399</v>
      </c>
      <c r="D15" s="596"/>
    </row>
    <row r="16" spans="1:4" s="158" customFormat="1" ht="15.75">
      <c r="A16" s="368">
        <v>6</v>
      </c>
      <c r="B16" s="559" t="s">
        <v>1387</v>
      </c>
      <c r="C16" s="567" t="s">
        <v>1400</v>
      </c>
      <c r="D16" s="595"/>
    </row>
    <row r="17" spans="1:4" s="158" customFormat="1" ht="15.75">
      <c r="A17" s="368">
        <v>7</v>
      </c>
      <c r="B17" s="559" t="s">
        <v>1389</v>
      </c>
      <c r="C17" s="567" t="s">
        <v>1401</v>
      </c>
      <c r="D17" s="596"/>
    </row>
    <row r="18" spans="1:4" s="158" customFormat="1" ht="15.75">
      <c r="A18" s="368">
        <v>8</v>
      </c>
      <c r="B18" s="559" t="s">
        <v>1390</v>
      </c>
      <c r="C18" s="567" t="s">
        <v>1402</v>
      </c>
      <c r="D18" s="595"/>
    </row>
    <row r="19" spans="1:4" s="158" customFormat="1" ht="15.75">
      <c r="A19" s="368">
        <v>9</v>
      </c>
      <c r="B19" s="559" t="s">
        <v>1391</v>
      </c>
      <c r="C19" s="567" t="s">
        <v>1403</v>
      </c>
      <c r="D19" s="595"/>
    </row>
    <row r="20" spans="1:4" s="158" customFormat="1" ht="15.75">
      <c r="A20" s="368">
        <v>10</v>
      </c>
      <c r="B20" s="559" t="s">
        <v>1482</v>
      </c>
      <c r="C20" s="567" t="s">
        <v>1404</v>
      </c>
      <c r="D20" s="595"/>
    </row>
    <row r="21" spans="1:4" s="158" customFormat="1" ht="15.75">
      <c r="A21" s="368">
        <v>11</v>
      </c>
      <c r="B21" s="559" t="s">
        <v>1483</v>
      </c>
      <c r="C21" s="567" t="s">
        <v>1484</v>
      </c>
      <c r="D21" s="595"/>
    </row>
    <row r="22" spans="1:4" ht="15.75">
      <c r="A22" s="368">
        <v>12</v>
      </c>
      <c r="B22" s="568" t="s">
        <v>1392</v>
      </c>
      <c r="C22" s="567" t="s">
        <v>1405</v>
      </c>
      <c r="D22" s="586"/>
    </row>
    <row r="23" spans="1:4" ht="15.75">
      <c r="A23" s="368">
        <v>13</v>
      </c>
      <c r="B23" s="568" t="s">
        <v>1393</v>
      </c>
      <c r="C23" s="567" t="s">
        <v>1407</v>
      </c>
      <c r="D23" s="586"/>
    </row>
    <row r="24" spans="1:4" ht="15.75">
      <c r="A24" s="368">
        <v>14</v>
      </c>
      <c r="B24" s="568" t="s">
        <v>1394</v>
      </c>
      <c r="C24" s="567" t="s">
        <v>1447</v>
      </c>
      <c r="D24" s="586"/>
    </row>
    <row r="25" spans="1:4" ht="15.75">
      <c r="A25" s="368">
        <v>15</v>
      </c>
      <c r="B25" s="568" t="s">
        <v>1443</v>
      </c>
      <c r="C25" s="567" t="s">
        <v>1448</v>
      </c>
      <c r="D25" s="594"/>
    </row>
    <row r="26" spans="1:4" ht="15.75">
      <c r="A26" s="368">
        <v>16</v>
      </c>
      <c r="B26" s="568" t="s">
        <v>1444</v>
      </c>
      <c r="C26" s="567" t="s">
        <v>1449</v>
      </c>
      <c r="D26" s="594"/>
    </row>
    <row r="27" spans="1:4" ht="15.75">
      <c r="A27" s="368">
        <v>17</v>
      </c>
      <c r="B27" s="568" t="s">
        <v>1445</v>
      </c>
      <c r="C27" s="567" t="s">
        <v>1450</v>
      </c>
      <c r="D27" s="594"/>
    </row>
    <row r="28" spans="1:4" ht="15.75">
      <c r="A28" s="368">
        <v>18</v>
      </c>
      <c r="B28" s="568" t="s">
        <v>1446</v>
      </c>
      <c r="C28" s="567" t="s">
        <v>1479</v>
      </c>
      <c r="D28" s="594"/>
    </row>
    <row r="31" ht="15.75">
      <c r="B31" s="640" t="s">
        <v>1480</v>
      </c>
    </row>
    <row r="32" ht="15.75">
      <c r="B32" s="562" t="s">
        <v>1481</v>
      </c>
    </row>
    <row r="33" ht="31.5">
      <c r="B33" s="641" t="s">
        <v>1485</v>
      </c>
    </row>
    <row r="34" ht="15.75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4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НИД "ИНДУСТРИАЛЕН ФОНД" АД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01.01.2023 - 30.09.2023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45225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8" t="s">
        <v>248</v>
      </c>
      <c r="P6" s="489" t="str">
        <f>authorName</f>
        <v>Мария Димитрова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8" t="s">
        <v>250</v>
      </c>
      <c r="P7" s="490">
        <f>udManager</f>
        <v>0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59" t="s">
        <v>41</v>
      </c>
      <c r="B9" s="660" t="s">
        <v>223</v>
      </c>
      <c r="C9" s="2" t="s">
        <v>76</v>
      </c>
      <c r="D9" s="2"/>
      <c r="E9" s="2"/>
      <c r="F9" s="2"/>
      <c r="G9" s="2" t="s">
        <v>77</v>
      </c>
      <c r="H9" s="2"/>
      <c r="I9" s="657" t="s">
        <v>917</v>
      </c>
      <c r="J9" s="2" t="s">
        <v>84</v>
      </c>
      <c r="K9" s="2"/>
      <c r="L9" s="2"/>
      <c r="M9" s="2"/>
      <c r="N9" s="2" t="s">
        <v>77</v>
      </c>
      <c r="O9" s="2"/>
      <c r="P9" s="657" t="s">
        <v>78</v>
      </c>
      <c r="Q9" s="657" t="s">
        <v>79</v>
      </c>
    </row>
    <row r="10" spans="1:17" s="177" customFormat="1" ht="78.75">
      <c r="A10" s="659"/>
      <c r="B10" s="66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8"/>
      <c r="Q10" s="658"/>
    </row>
    <row r="11" spans="1:17" s="177" customFormat="1" ht="13.5" customHeight="1">
      <c r="A11" s="533" t="s">
        <v>5</v>
      </c>
      <c r="B11" s="534" t="s">
        <v>162</v>
      </c>
      <c r="C11" s="535">
        <v>1</v>
      </c>
      <c r="D11" s="535">
        <v>2</v>
      </c>
      <c r="E11" s="535">
        <v>3</v>
      </c>
      <c r="F11" s="535">
        <v>4</v>
      </c>
      <c r="G11" s="535">
        <v>5</v>
      </c>
      <c r="H11" s="535">
        <v>6</v>
      </c>
      <c r="I11" s="535">
        <v>7</v>
      </c>
      <c r="J11" s="535">
        <v>8</v>
      </c>
      <c r="K11" s="535">
        <v>9</v>
      </c>
      <c r="L11" s="535">
        <v>10</v>
      </c>
      <c r="M11" s="535">
        <v>11</v>
      </c>
      <c r="N11" s="535">
        <v>12</v>
      </c>
      <c r="O11" s="535">
        <v>13</v>
      </c>
      <c r="P11" s="535">
        <v>14</v>
      </c>
      <c r="Q11" s="535">
        <v>15</v>
      </c>
    </row>
    <row r="12" spans="1:50" ht="15.75">
      <c r="A12" s="3" t="s">
        <v>152</v>
      </c>
      <c r="B12" s="371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1" t="s">
        <v>881</v>
      </c>
      <c r="C13" s="228"/>
      <c r="D13" s="228"/>
      <c r="E13" s="228"/>
      <c r="F13" s="610">
        <f aca="true" t="shared" si="0" ref="F13:F18">C13+D13-E13</f>
        <v>0</v>
      </c>
      <c r="G13" s="229"/>
      <c r="H13" s="229"/>
      <c r="I13" s="610">
        <f aca="true" t="shared" si="1" ref="I13:I18">F13+G13-H13</f>
        <v>0</v>
      </c>
      <c r="J13" s="229"/>
      <c r="K13" s="229"/>
      <c r="L13" s="229"/>
      <c r="M13" s="610">
        <f aca="true" t="shared" si="2" ref="M13:M18">J13+K13-L13</f>
        <v>0</v>
      </c>
      <c r="N13" s="229"/>
      <c r="O13" s="229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2" t="s">
        <v>882</v>
      </c>
      <c r="C14" s="228"/>
      <c r="D14" s="228"/>
      <c r="E14" s="228"/>
      <c r="F14" s="610">
        <f t="shared" si="0"/>
        <v>0</v>
      </c>
      <c r="G14" s="229"/>
      <c r="H14" s="229"/>
      <c r="I14" s="610">
        <f t="shared" si="1"/>
        <v>0</v>
      </c>
      <c r="J14" s="229"/>
      <c r="K14" s="229"/>
      <c r="L14" s="229"/>
      <c r="M14" s="610">
        <f t="shared" si="2"/>
        <v>0</v>
      </c>
      <c r="N14" s="229"/>
      <c r="O14" s="229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1" t="s">
        <v>883</v>
      </c>
      <c r="C15" s="228"/>
      <c r="D15" s="228"/>
      <c r="E15" s="228"/>
      <c r="F15" s="610">
        <f t="shared" si="0"/>
        <v>0</v>
      </c>
      <c r="G15" s="229"/>
      <c r="H15" s="229"/>
      <c r="I15" s="610">
        <f t="shared" si="1"/>
        <v>0</v>
      </c>
      <c r="J15" s="229"/>
      <c r="K15" s="229"/>
      <c r="L15" s="229"/>
      <c r="M15" s="610">
        <f t="shared" si="2"/>
        <v>0</v>
      </c>
      <c r="N15" s="229"/>
      <c r="O15" s="229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1" t="s">
        <v>884</v>
      </c>
      <c r="C16" s="228"/>
      <c r="D16" s="228"/>
      <c r="E16" s="228"/>
      <c r="F16" s="610">
        <f t="shared" si="0"/>
        <v>0</v>
      </c>
      <c r="G16" s="229"/>
      <c r="H16" s="229"/>
      <c r="I16" s="610">
        <f t="shared" si="1"/>
        <v>0</v>
      </c>
      <c r="J16" s="229"/>
      <c r="K16" s="229"/>
      <c r="L16" s="229"/>
      <c r="M16" s="610">
        <f t="shared" si="2"/>
        <v>0</v>
      </c>
      <c r="N16" s="229"/>
      <c r="O16" s="229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1" t="s">
        <v>885</v>
      </c>
      <c r="C17" s="228"/>
      <c r="D17" s="228"/>
      <c r="E17" s="228"/>
      <c r="F17" s="610">
        <f t="shared" si="0"/>
        <v>0</v>
      </c>
      <c r="G17" s="229"/>
      <c r="H17" s="229"/>
      <c r="I17" s="610">
        <f t="shared" si="1"/>
        <v>0</v>
      </c>
      <c r="J17" s="229"/>
      <c r="K17" s="229"/>
      <c r="L17" s="229"/>
      <c r="M17" s="610">
        <f t="shared" si="2"/>
        <v>0</v>
      </c>
      <c r="N17" s="229"/>
      <c r="O17" s="229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3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PageLayoutView="0" workbookViewId="0" topLeftCell="A28">
      <selection activeCell="D40" sqref="D40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НИД "ИНДУСТРИАЛЕН ФОНД" АД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30.09.2023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6">
        <f>ReportedCompletionDate</f>
        <v>45225</v>
      </c>
      <c r="F5" s="537"/>
    </row>
    <row r="6" spans="1:5" ht="15.75">
      <c r="A6" s="150"/>
      <c r="B6" s="150"/>
      <c r="D6" s="488" t="s">
        <v>248</v>
      </c>
      <c r="E6" s="489" t="str">
        <f>authorName</f>
        <v>Мария Димитрова</v>
      </c>
    </row>
    <row r="7" spans="3:6" ht="15.75">
      <c r="C7" s="141"/>
      <c r="D7" s="488" t="s">
        <v>250</v>
      </c>
      <c r="E7" s="490">
        <f>udManager</f>
        <v>0</v>
      </c>
      <c r="F7" s="538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2" t="s">
        <v>67</v>
      </c>
      <c r="B9" s="663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62"/>
      <c r="B10" s="663" t="s">
        <v>223</v>
      </c>
      <c r="C10" s="674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8" t="s">
        <v>5</v>
      </c>
      <c r="B11" s="377" t="s">
        <v>162</v>
      </c>
      <c r="C11" s="539">
        <v>1</v>
      </c>
      <c r="D11" s="539">
        <v>2</v>
      </c>
      <c r="E11" s="539">
        <v>3</v>
      </c>
      <c r="F11" s="368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4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4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4" t="s">
        <v>889</v>
      </c>
      <c r="C15" s="282">
        <f>SUM(D15:F15)</f>
        <v>0</v>
      </c>
      <c r="D15" s="239"/>
      <c r="E15" s="239"/>
      <c r="F15" s="285"/>
    </row>
    <row r="16" spans="1:6" ht="15.75">
      <c r="A16" s="154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4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4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4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4" t="s">
        <v>893</v>
      </c>
      <c r="C20" s="282">
        <f>SUM(C21:C23)</f>
        <v>406152</v>
      </c>
      <c r="D20" s="282">
        <f>SUM(D21:D23)</f>
        <v>252</v>
      </c>
      <c r="E20" s="282">
        <f>SUM(E21:E23)</f>
        <v>0</v>
      </c>
      <c r="F20" s="282">
        <f>SUM(F21:F23)</f>
        <v>405900</v>
      </c>
    </row>
    <row r="21" spans="1:6" ht="15.75">
      <c r="A21" s="286" t="s">
        <v>99</v>
      </c>
      <c r="B21" s="374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4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4" t="s">
        <v>896</v>
      </c>
      <c r="C23" s="282">
        <f>SUM(D23:F23)</f>
        <v>406152</v>
      </c>
      <c r="D23" s="239">
        <v>252</v>
      </c>
      <c r="E23" s="239"/>
      <c r="F23" s="285">
        <v>405900</v>
      </c>
    </row>
    <row r="24" spans="1:6" ht="15.75">
      <c r="A24" s="154" t="s">
        <v>119</v>
      </c>
      <c r="B24" s="374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4" t="s">
        <v>898</v>
      </c>
      <c r="C25" s="282">
        <f>C13+C14+C15+C16+C20+C24</f>
        <v>406152</v>
      </c>
      <c r="D25" s="282">
        <f>D13+D14+D15+D16+D20+D24</f>
        <v>252</v>
      </c>
      <c r="E25" s="282">
        <f>E13+E14+E15+E16+E20+E24</f>
        <v>0</v>
      </c>
      <c r="F25" s="282">
        <f>F13+F14+F15+F16+F20+F24</f>
        <v>405900</v>
      </c>
    </row>
    <row r="26" spans="1:6" ht="15.75">
      <c r="A26" s="128"/>
      <c r="B26" s="144"/>
      <c r="C26" s="545" t="s">
        <v>65</v>
      </c>
      <c r="D26" s="545" t="s">
        <v>65</v>
      </c>
      <c r="E26" s="545" t="s">
        <v>65</v>
      </c>
      <c r="F26" s="546"/>
    </row>
    <row r="27" spans="1:6" ht="15.75">
      <c r="A27" s="151" t="s">
        <v>89</v>
      </c>
      <c r="B27" s="143"/>
      <c r="C27" s="547"/>
      <c r="D27" s="547"/>
      <c r="E27" s="547"/>
      <c r="F27" s="547"/>
    </row>
    <row r="28" spans="1:6" ht="15.75">
      <c r="A28" s="662" t="s">
        <v>67</v>
      </c>
      <c r="B28" s="663" t="s">
        <v>223</v>
      </c>
      <c r="C28" s="676" t="s">
        <v>72</v>
      </c>
      <c r="D28" s="664" t="s">
        <v>73</v>
      </c>
      <c r="E28" s="665"/>
      <c r="F28" s="666"/>
    </row>
    <row r="29" spans="1:6" ht="31.5">
      <c r="A29" s="662"/>
      <c r="B29" s="663" t="s">
        <v>223</v>
      </c>
      <c r="C29" s="677"/>
      <c r="D29" s="548" t="s">
        <v>254</v>
      </c>
      <c r="E29" s="548" t="s">
        <v>915</v>
      </c>
      <c r="F29" s="548" t="s">
        <v>74</v>
      </c>
    </row>
    <row r="30" spans="1:6" ht="15.75">
      <c r="A30" s="290" t="s">
        <v>5</v>
      </c>
      <c r="B30" s="376" t="s">
        <v>162</v>
      </c>
      <c r="C30" s="549">
        <v>1</v>
      </c>
      <c r="D30" s="549">
        <v>2</v>
      </c>
      <c r="E30" s="549">
        <v>3</v>
      </c>
      <c r="F30" s="549">
        <v>4</v>
      </c>
    </row>
    <row r="31" spans="1:6" ht="15.75">
      <c r="A31" s="136" t="s">
        <v>86</v>
      </c>
      <c r="B31" s="73"/>
      <c r="C31" s="547"/>
      <c r="D31" s="550" t="s">
        <v>65</v>
      </c>
      <c r="E31" s="550" t="s">
        <v>65</v>
      </c>
      <c r="F31" s="550" t="s">
        <v>65</v>
      </c>
    </row>
    <row r="32" spans="1:6" ht="15.75">
      <c r="A32" s="139" t="s">
        <v>87</v>
      </c>
      <c r="B32" s="374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4" t="s">
        <v>901</v>
      </c>
      <c r="C34" s="282">
        <f>SUM(D34:F34)</f>
        <v>0</v>
      </c>
      <c r="D34" s="239"/>
      <c r="E34" s="239"/>
      <c r="F34" s="285"/>
    </row>
    <row r="35" spans="1:6" ht="15.75">
      <c r="A35" s="156" t="s">
        <v>98</v>
      </c>
      <c r="B35" s="374" t="s">
        <v>902</v>
      </c>
      <c r="C35" s="282">
        <f aca="true" t="shared" si="0" ref="C35:C45">SUM(D35:F35)</f>
        <v>0</v>
      </c>
      <c r="D35" s="239"/>
      <c r="E35" s="239"/>
      <c r="F35" s="285"/>
    </row>
    <row r="36" spans="1:6" ht="15.75">
      <c r="A36" s="156" t="s">
        <v>118</v>
      </c>
      <c r="B36" s="374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4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4" t="s">
        <v>905</v>
      </c>
      <c r="C38" s="282">
        <f t="shared" si="0"/>
        <v>7539</v>
      </c>
      <c r="D38" s="239">
        <v>7539</v>
      </c>
      <c r="E38" s="239"/>
      <c r="F38" s="285"/>
    </row>
    <row r="39" spans="1:6" ht="15.75">
      <c r="A39" s="137" t="s">
        <v>102</v>
      </c>
      <c r="B39" s="374" t="s">
        <v>906</v>
      </c>
      <c r="C39" s="282">
        <f t="shared" si="0"/>
        <v>331</v>
      </c>
      <c r="D39" s="239">
        <v>331</v>
      </c>
      <c r="E39" s="239"/>
      <c r="F39" s="285"/>
    </row>
    <row r="40" spans="1:6" ht="15.75">
      <c r="A40" s="139" t="s">
        <v>103</v>
      </c>
      <c r="B40" s="374" t="s">
        <v>907</v>
      </c>
      <c r="C40" s="282">
        <f t="shared" si="0"/>
        <v>1684</v>
      </c>
      <c r="D40" s="239">
        <v>1684</v>
      </c>
      <c r="E40" s="239"/>
      <c r="F40" s="285"/>
    </row>
    <row r="41" spans="1:6" ht="15.75">
      <c r="A41" s="139" t="s">
        <v>993</v>
      </c>
      <c r="B41" s="374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4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4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4" t="s">
        <v>996</v>
      </c>
      <c r="C44" s="282">
        <f t="shared" si="0"/>
        <v>1</v>
      </c>
      <c r="D44" s="239">
        <v>1</v>
      </c>
      <c r="E44" s="239"/>
      <c r="F44" s="285"/>
    </row>
    <row r="45" spans="1:6" s="150" customFormat="1" ht="31.5">
      <c r="A45" s="157" t="s">
        <v>88</v>
      </c>
      <c r="B45" s="374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4" t="s">
        <v>910</v>
      </c>
      <c r="C46" s="282">
        <f>SUM(C32+C33+C37+C38+C39+C40+C41+C42+C43+C44)</f>
        <v>9555</v>
      </c>
      <c r="D46" s="282">
        <f>SUM(D32+D33+D37+D38+D39+D40+D41+D42+D43+D44)</f>
        <v>9555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75" t="s">
        <v>912</v>
      </c>
      <c r="B49" s="675"/>
      <c r="C49" s="675"/>
      <c r="D49" s="675"/>
      <c r="E49" s="675"/>
      <c r="F49" s="675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69"/>
      <c r="D67" s="669"/>
      <c r="E67" s="669"/>
      <c r="F67" s="669"/>
      <c r="G67" s="144"/>
    </row>
    <row r="68" spans="1:7" ht="26.25" customHeight="1">
      <c r="A68" s="667"/>
      <c r="B68" s="667"/>
      <c r="C68" s="668"/>
      <c r="D68" s="668"/>
      <c r="E68" s="668"/>
      <c r="F68" s="668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5" zoomScaleNormal="75" zoomScalePageLayoutView="0" workbookViewId="0" topLeftCell="E1">
      <pane ySplit="10" topLeftCell="A128" activePane="bottomLeft" state="frozen"/>
      <selection pane="topLeft" activeCell="D1" sqref="D1"/>
      <selection pane="bottomLeft" activeCell="U215" sqref="U215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НИД "ИНДУСТРИАЛЕН ФОНД" АД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30.09.2023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45225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Мария Димитрова</v>
      </c>
      <c r="X5" s="64"/>
      <c r="AA5" s="63"/>
    </row>
    <row r="6" spans="4:27" s="59" customFormat="1" ht="15.75">
      <c r="D6" s="67"/>
      <c r="E6" s="540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>
        <f>udManager</f>
        <v>0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8" t="s">
        <v>257</v>
      </c>
      <c r="E8" s="684" t="s">
        <v>258</v>
      </c>
      <c r="F8" s="685"/>
      <c r="G8" s="685"/>
      <c r="H8" s="685"/>
      <c r="I8" s="685"/>
      <c r="J8" s="685"/>
      <c r="K8" s="685"/>
      <c r="L8" s="685"/>
      <c r="M8" s="686"/>
      <c r="N8" s="678" t="s">
        <v>879</v>
      </c>
      <c r="O8" s="678" t="s">
        <v>777</v>
      </c>
      <c r="P8" s="679" t="s">
        <v>772</v>
      </c>
      <c r="Q8" s="680"/>
      <c r="R8" s="680"/>
      <c r="S8" s="680"/>
      <c r="T8" s="680"/>
      <c r="U8" s="681"/>
      <c r="V8" s="682" t="s">
        <v>774</v>
      </c>
      <c r="W8" s="678" t="s">
        <v>773</v>
      </c>
      <c r="X8" s="678" t="s">
        <v>761</v>
      </c>
      <c r="Y8" s="71"/>
      <c r="Z8" s="71"/>
      <c r="AA8" s="71"/>
    </row>
    <row r="9" spans="4:24" ht="104.25" customHeight="1">
      <c r="D9" s="689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78"/>
      <c r="O9" s="67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3"/>
      <c r="W9" s="678"/>
      <c r="X9" s="678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59" t="str">
        <f>IF(ISBLANK(E12),"",dfName)</f>
        <v>НИД "Индустриален фонд" АД</v>
      </c>
      <c r="B12" s="59" t="str">
        <f>IF(ISBLANK(E12),"",dfRG)</f>
        <v>РГ-05-96</v>
      </c>
      <c r="C12" s="59">
        <f>IF(ISBLANK(E12),"",EndDate)</f>
        <v>45199</v>
      </c>
      <c r="D12" s="53">
        <v>1</v>
      </c>
      <c r="E12" s="55" t="s">
        <v>1498</v>
      </c>
      <c r="F12" s="55" t="s">
        <v>1499</v>
      </c>
      <c r="G12" s="56" t="s">
        <v>263</v>
      </c>
      <c r="H12" s="56" t="s">
        <v>318</v>
      </c>
      <c r="I12" s="56" t="s">
        <v>776</v>
      </c>
      <c r="J12" s="54" t="s">
        <v>1519</v>
      </c>
      <c r="K12" s="54" t="s">
        <v>1500</v>
      </c>
      <c r="L12" s="56"/>
      <c r="M12" s="56"/>
      <c r="N12" s="297">
        <v>40000</v>
      </c>
      <c r="O12" s="57" t="s">
        <v>1025</v>
      </c>
      <c r="P12" s="297">
        <v>1.41</v>
      </c>
      <c r="Q12" s="297"/>
      <c r="R12" s="291"/>
      <c r="S12" s="291" t="s">
        <v>1518</v>
      </c>
      <c r="T12" s="46">
        <v>58000</v>
      </c>
      <c r="U12" s="46">
        <v>56400</v>
      </c>
      <c r="V12" s="304">
        <v>0.0342</v>
      </c>
      <c r="W12" s="304">
        <v>0.0001642</v>
      </c>
      <c r="X12" s="58" t="s">
        <v>763</v>
      </c>
    </row>
    <row r="13" spans="1:24" ht="15.75">
      <c r="A13" s="59" t="str">
        <f>IF(ISBLANK(E13),"",dfName)</f>
        <v>НИД "Индустриален фонд" АД</v>
      </c>
      <c r="B13" s="59" t="str">
        <f>IF(ISBLANK(E13),"",dfRG)</f>
        <v>РГ-05-96</v>
      </c>
      <c r="C13" s="59">
        <f>IF(ISBLANK(E13),"",EndDate)</f>
        <v>45199</v>
      </c>
      <c r="D13" s="55">
        <v>2</v>
      </c>
      <c r="E13" s="55" t="s">
        <v>1501</v>
      </c>
      <c r="F13" s="55" t="s">
        <v>1502</v>
      </c>
      <c r="G13" s="56" t="s">
        <v>263</v>
      </c>
      <c r="H13" s="56" t="s">
        <v>318</v>
      </c>
      <c r="I13" s="56" t="s">
        <v>776</v>
      </c>
      <c r="J13" s="54" t="s">
        <v>1519</v>
      </c>
      <c r="K13" s="56" t="s">
        <v>1500</v>
      </c>
      <c r="L13" s="56"/>
      <c r="M13" s="56"/>
      <c r="N13" s="297">
        <v>15000</v>
      </c>
      <c r="O13" s="57" t="s">
        <v>1025</v>
      </c>
      <c r="P13" s="297">
        <v>0.71</v>
      </c>
      <c r="Q13" s="297"/>
      <c r="R13" s="291"/>
      <c r="S13" s="291" t="s">
        <v>1518</v>
      </c>
      <c r="T13" s="46">
        <v>10830</v>
      </c>
      <c r="U13" s="46">
        <v>10650</v>
      </c>
      <c r="V13" s="304">
        <v>0.0065</v>
      </c>
      <c r="W13" s="304">
        <v>0.00010432</v>
      </c>
      <c r="X13" s="58" t="s">
        <v>763</v>
      </c>
    </row>
    <row r="14" spans="1:24" ht="15.75">
      <c r="A14" s="59" t="str">
        <f aca="true" t="shared" si="0" ref="A14:A77">IF(ISBLANK(E14),"",dfName)</f>
        <v>НИД "Индустриален фонд" АД</v>
      </c>
      <c r="B14" s="59" t="str">
        <f aca="true" t="shared" si="1" ref="B14:B77">IF(ISBLANK(E14),"",dfRG)</f>
        <v>РГ-05-96</v>
      </c>
      <c r="C14" s="59">
        <f aca="true" t="shared" si="2" ref="C14:C77">IF(ISBLANK(E14),"",EndDate)</f>
        <v>45199</v>
      </c>
      <c r="D14" s="55">
        <v>3</v>
      </c>
      <c r="E14" s="55" t="s">
        <v>1505</v>
      </c>
      <c r="F14" s="55" t="s">
        <v>1506</v>
      </c>
      <c r="G14" s="56" t="s">
        <v>263</v>
      </c>
      <c r="H14" s="56" t="s">
        <v>300</v>
      </c>
      <c r="I14" s="56" t="s">
        <v>776</v>
      </c>
      <c r="J14" s="56" t="s">
        <v>1524</v>
      </c>
      <c r="K14" s="56" t="s">
        <v>1507</v>
      </c>
      <c r="L14" s="56"/>
      <c r="M14" s="56"/>
      <c r="N14" s="297">
        <v>900</v>
      </c>
      <c r="O14" s="57" t="s">
        <v>1085</v>
      </c>
      <c r="P14" s="297">
        <v>13.81</v>
      </c>
      <c r="Q14" s="297"/>
      <c r="R14" s="291">
        <v>1.95583</v>
      </c>
      <c r="S14" s="291" t="s">
        <v>1518</v>
      </c>
      <c r="T14" s="46">
        <v>23323.27</v>
      </c>
      <c r="U14" s="46">
        <v>24309.01</v>
      </c>
      <c r="V14" s="304">
        <v>0.0147</v>
      </c>
      <c r="W14" s="304">
        <v>2.74E-06</v>
      </c>
      <c r="X14" s="58" t="s">
        <v>763</v>
      </c>
    </row>
    <row r="15" spans="1:24" ht="15.75">
      <c r="A15" s="59" t="str">
        <f t="shared" si="0"/>
        <v>НИД "Индустриален фонд" АД</v>
      </c>
      <c r="B15" s="59" t="str">
        <f t="shared" si="1"/>
        <v>РГ-05-96</v>
      </c>
      <c r="C15" s="59">
        <f t="shared" si="2"/>
        <v>45199</v>
      </c>
      <c r="D15" s="55">
        <v>4</v>
      </c>
      <c r="E15" s="55" t="s">
        <v>1508</v>
      </c>
      <c r="F15" s="55" t="s">
        <v>1509</v>
      </c>
      <c r="G15" s="56" t="s">
        <v>263</v>
      </c>
      <c r="H15" s="56" t="s">
        <v>598</v>
      </c>
      <c r="I15" s="56" t="s">
        <v>776</v>
      </c>
      <c r="J15" s="56" t="s">
        <v>1520</v>
      </c>
      <c r="K15" s="56" t="s">
        <v>1527</v>
      </c>
      <c r="L15" s="56"/>
      <c r="M15" s="56"/>
      <c r="N15" s="297">
        <v>4989</v>
      </c>
      <c r="O15" s="57" t="s">
        <v>1085</v>
      </c>
      <c r="P15" s="297">
        <v>2.018</v>
      </c>
      <c r="Q15" s="297"/>
      <c r="R15" s="291">
        <v>1.95583</v>
      </c>
      <c r="S15" s="291" t="s">
        <v>1518</v>
      </c>
      <c r="T15" s="46">
        <v>21008.19</v>
      </c>
      <c r="U15" s="46">
        <v>19690.91</v>
      </c>
      <c r="V15" s="304">
        <v>0.0119</v>
      </c>
      <c r="W15" s="304">
        <v>9.33E-06</v>
      </c>
      <c r="X15" s="58" t="s">
        <v>763</v>
      </c>
    </row>
    <row r="16" spans="1:24" ht="15.75">
      <c r="A16" s="59" t="str">
        <f t="shared" si="0"/>
        <v>НИД "Индустриален фонд" АД</v>
      </c>
      <c r="B16" s="59" t="str">
        <f t="shared" si="1"/>
        <v>РГ-05-96</v>
      </c>
      <c r="C16" s="59">
        <f t="shared" si="2"/>
        <v>45199</v>
      </c>
      <c r="D16" s="55">
        <v>5</v>
      </c>
      <c r="E16" s="55" t="s">
        <v>1510</v>
      </c>
      <c r="F16" s="55" t="s">
        <v>1511</v>
      </c>
      <c r="G16" s="56" t="s">
        <v>263</v>
      </c>
      <c r="H16" s="56" t="s">
        <v>383</v>
      </c>
      <c r="I16" s="56" t="s">
        <v>776</v>
      </c>
      <c r="J16" s="56" t="s">
        <v>1521</v>
      </c>
      <c r="K16" s="56" t="s">
        <v>1525</v>
      </c>
      <c r="L16" s="56"/>
      <c r="M16" s="56"/>
      <c r="N16" s="297">
        <v>900</v>
      </c>
      <c r="O16" s="57" t="s">
        <v>1085</v>
      </c>
      <c r="P16" s="297">
        <v>14.21</v>
      </c>
      <c r="Q16" s="297"/>
      <c r="R16" s="291">
        <v>1.95583</v>
      </c>
      <c r="S16" s="46" t="s">
        <v>1518</v>
      </c>
      <c r="T16" s="46">
        <v>23904.15</v>
      </c>
      <c r="U16" s="46">
        <v>25013.11</v>
      </c>
      <c r="V16" s="304">
        <v>0.0152</v>
      </c>
      <c r="W16" s="304">
        <v>1.3E-07</v>
      </c>
      <c r="X16" s="58" t="s">
        <v>763</v>
      </c>
    </row>
    <row r="17" spans="1:24" ht="15.75">
      <c r="A17" s="59" t="str">
        <f t="shared" si="0"/>
        <v>НИД "Индустриален фонд" АД</v>
      </c>
      <c r="B17" s="59" t="str">
        <f t="shared" si="1"/>
        <v>РГ-05-96</v>
      </c>
      <c r="C17" s="59">
        <f t="shared" si="2"/>
        <v>45199</v>
      </c>
      <c r="D17" s="55">
        <v>6</v>
      </c>
      <c r="E17" s="55" t="s">
        <v>1513</v>
      </c>
      <c r="F17" s="55" t="s">
        <v>1512</v>
      </c>
      <c r="G17" s="56" t="s">
        <v>263</v>
      </c>
      <c r="H17" s="56" t="s">
        <v>383</v>
      </c>
      <c r="I17" s="56" t="s">
        <v>776</v>
      </c>
      <c r="J17" s="56" t="s">
        <v>1522</v>
      </c>
      <c r="K17" s="56" t="s">
        <v>1525</v>
      </c>
      <c r="L17" s="56"/>
      <c r="M17" s="56"/>
      <c r="N17" s="297">
        <v>218</v>
      </c>
      <c r="O17" s="57" t="s">
        <v>1085</v>
      </c>
      <c r="P17" s="297">
        <v>10.315</v>
      </c>
      <c r="Q17" s="297"/>
      <c r="R17" s="291">
        <v>1.95583</v>
      </c>
      <c r="S17" s="46" t="s">
        <v>1518</v>
      </c>
      <c r="T17" s="46">
        <v>5199.59</v>
      </c>
      <c r="U17" s="46">
        <v>4398.02</v>
      </c>
      <c r="V17" s="304">
        <v>0.0027</v>
      </c>
      <c r="W17" s="304">
        <v>9E-08</v>
      </c>
      <c r="X17" s="58" t="s">
        <v>763</v>
      </c>
    </row>
    <row r="18" spans="1:24" ht="15.75">
      <c r="A18" s="59" t="str">
        <f t="shared" si="0"/>
        <v>НИД "Индустриален фонд" АД</v>
      </c>
      <c r="B18" s="59" t="str">
        <f t="shared" si="1"/>
        <v>РГ-05-96</v>
      </c>
      <c r="C18" s="59">
        <f t="shared" si="2"/>
        <v>45199</v>
      </c>
      <c r="D18" s="55">
        <v>7</v>
      </c>
      <c r="E18" s="55" t="s">
        <v>1515</v>
      </c>
      <c r="F18" s="55" t="s">
        <v>1532</v>
      </c>
      <c r="G18" s="56" t="s">
        <v>766</v>
      </c>
      <c r="H18" s="56" t="s">
        <v>318</v>
      </c>
      <c r="I18" s="56" t="s">
        <v>776</v>
      </c>
      <c r="J18" s="56" t="s">
        <v>1519</v>
      </c>
      <c r="K18" s="56"/>
      <c r="L18" s="56"/>
      <c r="M18" s="56"/>
      <c r="N18" s="297">
        <v>59</v>
      </c>
      <c r="O18" s="57" t="s">
        <v>1085</v>
      </c>
      <c r="P18" s="297">
        <v>1889.1753</v>
      </c>
      <c r="Q18" s="297">
        <v>39.491691</v>
      </c>
      <c r="R18" s="291">
        <v>1.95583</v>
      </c>
      <c r="S18" s="46" t="s">
        <v>1533</v>
      </c>
      <c r="T18" s="46">
        <v>111677.27</v>
      </c>
      <c r="U18" s="46">
        <v>113791.35</v>
      </c>
      <c r="V18" s="304">
        <v>0.069</v>
      </c>
      <c r="W18" s="304"/>
      <c r="X18" s="58" t="s">
        <v>763</v>
      </c>
    </row>
    <row r="19" spans="1:24" ht="15.75">
      <c r="A19" s="59" t="str">
        <f t="shared" si="0"/>
        <v>НИД "Индустриален фонд" АД</v>
      </c>
      <c r="B19" s="59" t="str">
        <f t="shared" si="1"/>
        <v>РГ-05-96</v>
      </c>
      <c r="C19" s="59">
        <f t="shared" si="2"/>
        <v>45199</v>
      </c>
      <c r="D19" s="55">
        <v>8</v>
      </c>
      <c r="E19" s="55" t="s">
        <v>1516</v>
      </c>
      <c r="F19" s="55" t="s">
        <v>1517</v>
      </c>
      <c r="G19" s="56" t="s">
        <v>766</v>
      </c>
      <c r="H19" s="56" t="s">
        <v>383</v>
      </c>
      <c r="I19" s="56" t="s">
        <v>776</v>
      </c>
      <c r="J19" s="56" t="s">
        <v>1522</v>
      </c>
      <c r="K19" s="56"/>
      <c r="L19" s="56"/>
      <c r="M19" s="56"/>
      <c r="N19" s="297">
        <v>30000</v>
      </c>
      <c r="O19" s="57" t="s">
        <v>1085</v>
      </c>
      <c r="P19" s="297">
        <v>1.8384802</v>
      </c>
      <c r="Q19" s="297">
        <v>0.029663</v>
      </c>
      <c r="R19" s="291">
        <v>1.95583</v>
      </c>
      <c r="S19" s="46" t="s">
        <v>1518</v>
      </c>
      <c r="T19" s="46">
        <v>54814.58</v>
      </c>
      <c r="U19" s="46">
        <v>56044.31</v>
      </c>
      <c r="V19" s="304">
        <v>0.034</v>
      </c>
      <c r="W19" s="304"/>
      <c r="X19" s="58" t="s">
        <v>763</v>
      </c>
    </row>
    <row r="20" spans="1:24" ht="15.75">
      <c r="A20" s="59" t="str">
        <f t="shared" si="0"/>
        <v>НИД "Индустриален фонд" АД</v>
      </c>
      <c r="B20" s="59" t="str">
        <f t="shared" si="1"/>
        <v>РГ-05-96</v>
      </c>
      <c r="C20" s="59">
        <f t="shared" si="2"/>
        <v>45199</v>
      </c>
      <c r="D20" s="55">
        <v>9</v>
      </c>
      <c r="E20" s="55" t="s">
        <v>1530</v>
      </c>
      <c r="F20" s="55" t="s">
        <v>1531</v>
      </c>
      <c r="G20" s="56" t="s">
        <v>766</v>
      </c>
      <c r="H20" s="56" t="s">
        <v>318</v>
      </c>
      <c r="I20" s="56" t="s">
        <v>776</v>
      </c>
      <c r="J20" s="56" t="s">
        <v>1519</v>
      </c>
      <c r="K20" s="56"/>
      <c r="L20" s="56"/>
      <c r="M20" s="56"/>
      <c r="N20" s="297">
        <v>24</v>
      </c>
      <c r="O20" s="57" t="s">
        <v>1025</v>
      </c>
      <c r="P20" s="297">
        <v>752.15</v>
      </c>
      <c r="Q20" s="297">
        <v>26.465753</v>
      </c>
      <c r="R20" s="291"/>
      <c r="S20" s="46" t="s">
        <v>1533</v>
      </c>
      <c r="T20" s="46">
        <v>17372.7</v>
      </c>
      <c r="U20" s="46">
        <v>18686.78</v>
      </c>
      <c r="V20" s="304">
        <v>0.0113</v>
      </c>
      <c r="W20" s="304"/>
      <c r="X20" s="58" t="s">
        <v>763</v>
      </c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46"/>
      <c r="U21" s="46"/>
      <c r="V21" s="304"/>
      <c r="W21" s="304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46"/>
      <c r="U22" s="46"/>
      <c r="V22" s="304"/>
      <c r="W22" s="304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46"/>
      <c r="U23" s="46"/>
      <c r="V23" s="304"/>
      <c r="W23" s="304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46"/>
      <c r="U24" s="46"/>
      <c r="V24" s="304"/>
      <c r="W24" s="304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46"/>
      <c r="U25" s="46"/>
      <c r="V25" s="304"/>
      <c r="W25" s="304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46"/>
      <c r="U26" s="46"/>
      <c r="V26" s="304"/>
      <c r="W26" s="304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46"/>
      <c r="U27" s="46"/>
      <c r="V27" s="304"/>
      <c r="W27" s="304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46"/>
      <c r="U28" s="46"/>
      <c r="V28" s="304"/>
      <c r="W28" s="304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46"/>
      <c r="U29" s="46"/>
      <c r="V29" s="304"/>
      <c r="W29" s="304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46"/>
      <c r="U30" s="46"/>
      <c r="V30" s="304"/>
      <c r="W30" s="304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46"/>
      <c r="U31" s="46"/>
      <c r="V31" s="304"/>
      <c r="W31" s="304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46"/>
      <c r="U32" s="46"/>
      <c r="V32" s="304"/>
      <c r="W32" s="304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46"/>
      <c r="U33" s="46"/>
      <c r="V33" s="304"/>
      <c r="W33" s="304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46"/>
      <c r="U34" s="46"/>
      <c r="V34" s="304"/>
      <c r="W34" s="304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46"/>
      <c r="U35" s="46"/>
      <c r="V35" s="304"/>
      <c r="W35" s="304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46"/>
      <c r="U36" s="46"/>
      <c r="V36" s="304"/>
      <c r="W36" s="304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46"/>
      <c r="U37" s="46"/>
      <c r="V37" s="304"/>
      <c r="W37" s="304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46"/>
      <c r="U38" s="46"/>
      <c r="V38" s="304"/>
      <c r="W38" s="304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46"/>
      <c r="U39" s="46"/>
      <c r="V39" s="304"/>
      <c r="W39" s="304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46"/>
      <c r="U40" s="46"/>
      <c r="V40" s="304"/>
      <c r="W40" s="304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46"/>
      <c r="U41" s="46"/>
      <c r="V41" s="304"/>
      <c r="W41" s="304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46"/>
      <c r="U42" s="46"/>
      <c r="V42" s="304"/>
      <c r="W42" s="304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46"/>
      <c r="U43" s="46"/>
      <c r="V43" s="304"/>
      <c r="W43" s="304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46"/>
      <c r="U44" s="46"/>
      <c r="V44" s="304"/>
      <c r="W44" s="304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46"/>
      <c r="U45" s="46"/>
      <c r="V45" s="304"/>
      <c r="W45" s="304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46"/>
      <c r="U46" s="46"/>
      <c r="V46" s="304"/>
      <c r="W46" s="304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46"/>
      <c r="U47" s="46"/>
      <c r="V47" s="304"/>
      <c r="W47" s="304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46"/>
      <c r="U48" s="46"/>
      <c r="V48" s="304"/>
      <c r="W48" s="304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46"/>
      <c r="U49" s="46"/>
      <c r="V49" s="304"/>
      <c r="W49" s="304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46"/>
      <c r="U50" s="46"/>
      <c r="V50" s="304"/>
      <c r="W50" s="304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46"/>
      <c r="U51" s="46"/>
      <c r="V51" s="304"/>
      <c r="W51" s="304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46"/>
      <c r="U52" s="46"/>
      <c r="V52" s="304"/>
      <c r="W52" s="304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46"/>
      <c r="U53" s="46"/>
      <c r="V53" s="304"/>
      <c r="W53" s="304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46"/>
      <c r="U54" s="46"/>
      <c r="V54" s="304"/>
      <c r="W54" s="304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46"/>
      <c r="U55" s="46"/>
      <c r="V55" s="304"/>
      <c r="W55" s="304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46"/>
      <c r="U56" s="46"/>
      <c r="V56" s="304"/>
      <c r="W56" s="304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46"/>
      <c r="U57" s="46"/>
      <c r="V57" s="304"/>
      <c r="W57" s="304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46"/>
      <c r="U58" s="46"/>
      <c r="V58" s="304"/>
      <c r="W58" s="304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46"/>
      <c r="U59" s="46"/>
      <c r="V59" s="304"/>
      <c r="W59" s="304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46"/>
      <c r="U60" s="46"/>
      <c r="V60" s="304"/>
      <c r="W60" s="304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46"/>
      <c r="U61" s="46"/>
      <c r="V61" s="304"/>
      <c r="W61" s="304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46"/>
      <c r="U62" s="46"/>
      <c r="V62" s="304"/>
      <c r="W62" s="304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46"/>
      <c r="U63" s="46"/>
      <c r="V63" s="304"/>
      <c r="W63" s="304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46"/>
      <c r="U64" s="46"/>
      <c r="V64" s="304"/>
      <c r="W64" s="304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46"/>
      <c r="U65" s="46"/>
      <c r="V65" s="304"/>
      <c r="W65" s="304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46"/>
      <c r="U66" s="46"/>
      <c r="V66" s="304"/>
      <c r="W66" s="304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46"/>
      <c r="U67" s="46"/>
      <c r="V67" s="304"/>
      <c r="W67" s="304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46"/>
      <c r="U68" s="46"/>
      <c r="V68" s="304"/>
      <c r="W68" s="304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46"/>
      <c r="U69" s="46"/>
      <c r="V69" s="304"/>
      <c r="W69" s="304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46"/>
      <c r="U70" s="46"/>
      <c r="V70" s="304"/>
      <c r="W70" s="304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46"/>
      <c r="U71" s="46"/>
      <c r="V71" s="304"/>
      <c r="W71" s="304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46"/>
      <c r="U72" s="46"/>
      <c r="V72" s="304"/>
      <c r="W72" s="304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46"/>
      <c r="U73" s="46"/>
      <c r="V73" s="304"/>
      <c r="W73" s="304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46"/>
      <c r="U74" s="46"/>
      <c r="V74" s="304"/>
      <c r="W74" s="304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46"/>
      <c r="U75" s="46"/>
      <c r="V75" s="304"/>
      <c r="W75" s="304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46"/>
      <c r="U76" s="46"/>
      <c r="V76" s="304"/>
      <c r="W76" s="304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46"/>
      <c r="U77" s="46"/>
      <c r="V77" s="304"/>
      <c r="W77" s="304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46"/>
      <c r="U78" s="46"/>
      <c r="V78" s="304"/>
      <c r="W78" s="304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46"/>
      <c r="U79" s="46"/>
      <c r="V79" s="304"/>
      <c r="W79" s="304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46"/>
      <c r="U80" s="46"/>
      <c r="V80" s="304"/>
      <c r="W80" s="304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46"/>
      <c r="U81" s="46"/>
      <c r="V81" s="304"/>
      <c r="W81" s="304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46"/>
      <c r="U82" s="46"/>
      <c r="V82" s="304"/>
      <c r="W82" s="304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46"/>
      <c r="U83" s="46"/>
      <c r="V83" s="304"/>
      <c r="W83" s="304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46"/>
      <c r="U84" s="46"/>
      <c r="V84" s="304"/>
      <c r="W84" s="304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46"/>
      <c r="U85" s="46"/>
      <c r="V85" s="304"/>
      <c r="W85" s="304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46"/>
      <c r="U86" s="46"/>
      <c r="V86" s="304"/>
      <c r="W86" s="304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46"/>
      <c r="U87" s="46"/>
      <c r="V87" s="304"/>
      <c r="W87" s="304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46"/>
      <c r="U88" s="46"/>
      <c r="V88" s="304"/>
      <c r="W88" s="304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46"/>
      <c r="U89" s="46"/>
      <c r="V89" s="304"/>
      <c r="W89" s="304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46"/>
      <c r="U90" s="46"/>
      <c r="V90" s="304"/>
      <c r="W90" s="304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46"/>
      <c r="U91" s="46"/>
      <c r="V91" s="304"/>
      <c r="W91" s="304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46"/>
      <c r="U92" s="46"/>
      <c r="V92" s="304"/>
      <c r="W92" s="304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46"/>
      <c r="U93" s="46"/>
      <c r="V93" s="304"/>
      <c r="W93" s="304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46"/>
      <c r="U94" s="46"/>
      <c r="V94" s="304"/>
      <c r="W94" s="304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46"/>
      <c r="U95" s="46"/>
      <c r="V95" s="304"/>
      <c r="W95" s="304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46"/>
      <c r="U96" s="46"/>
      <c r="V96" s="304"/>
      <c r="W96" s="304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46"/>
      <c r="U97" s="46"/>
      <c r="V97" s="304"/>
      <c r="W97" s="304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46"/>
      <c r="U98" s="46"/>
      <c r="V98" s="304"/>
      <c r="W98" s="304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46"/>
      <c r="U99" s="46"/>
      <c r="V99" s="304"/>
      <c r="W99" s="304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46"/>
      <c r="U100" s="46"/>
      <c r="V100" s="304"/>
      <c r="W100" s="304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46"/>
      <c r="U101" s="46"/>
      <c r="V101" s="304"/>
      <c r="W101" s="304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46"/>
      <c r="U102" s="46"/>
      <c r="V102" s="304"/>
      <c r="W102" s="304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46"/>
      <c r="U103" s="46"/>
      <c r="V103" s="304"/>
      <c r="W103" s="304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46"/>
      <c r="U104" s="46"/>
      <c r="V104" s="304"/>
      <c r="W104" s="304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46"/>
      <c r="U105" s="46"/>
      <c r="V105" s="304"/>
      <c r="W105" s="304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46"/>
      <c r="U106" s="46"/>
      <c r="V106" s="304"/>
      <c r="W106" s="304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46"/>
      <c r="U107" s="46"/>
      <c r="V107" s="304"/>
      <c r="W107" s="304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46"/>
      <c r="U108" s="46"/>
      <c r="V108" s="304"/>
      <c r="W108" s="304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46"/>
      <c r="U109" s="46"/>
      <c r="V109" s="304"/>
      <c r="W109" s="304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46"/>
      <c r="U110" s="46"/>
      <c r="V110" s="304"/>
      <c r="W110" s="304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46"/>
      <c r="U111" s="46"/>
      <c r="V111" s="304"/>
      <c r="W111" s="304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46"/>
      <c r="U112" s="46"/>
      <c r="V112" s="304"/>
      <c r="W112" s="304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46"/>
      <c r="U113" s="46"/>
      <c r="V113" s="304"/>
      <c r="W113" s="304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46"/>
      <c r="U114" s="46"/>
      <c r="V114" s="304"/>
      <c r="W114" s="304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46"/>
      <c r="U115" s="46"/>
      <c r="V115" s="304"/>
      <c r="W115" s="304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46"/>
      <c r="U116" s="46"/>
      <c r="V116" s="304"/>
      <c r="W116" s="304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46"/>
      <c r="U117" s="46"/>
      <c r="V117" s="304"/>
      <c r="W117" s="304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46"/>
      <c r="U118" s="46"/>
      <c r="V118" s="304"/>
      <c r="W118" s="304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46"/>
      <c r="U119" s="46"/>
      <c r="V119" s="304"/>
      <c r="W119" s="304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46"/>
      <c r="U120" s="46"/>
      <c r="V120" s="304"/>
      <c r="W120" s="304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46"/>
      <c r="U121" s="46"/>
      <c r="V121" s="304"/>
      <c r="W121" s="304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46"/>
      <c r="U122" s="46"/>
      <c r="V122" s="304"/>
      <c r="W122" s="304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46"/>
      <c r="U123" s="46"/>
      <c r="V123" s="304"/>
      <c r="W123" s="304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46"/>
      <c r="U124" s="46"/>
      <c r="V124" s="304"/>
      <c r="W124" s="304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46"/>
      <c r="U125" s="46"/>
      <c r="V125" s="304"/>
      <c r="W125" s="304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46"/>
      <c r="U126" s="46"/>
      <c r="V126" s="304"/>
      <c r="W126" s="304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46"/>
      <c r="U127" s="46"/>
      <c r="V127" s="304"/>
      <c r="W127" s="304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46"/>
      <c r="U128" s="46"/>
      <c r="V128" s="304"/>
      <c r="W128" s="304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46"/>
      <c r="U129" s="46"/>
      <c r="V129" s="304"/>
      <c r="W129" s="304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46"/>
      <c r="U130" s="46"/>
      <c r="V130" s="304"/>
      <c r="W130" s="304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46"/>
      <c r="U131" s="46"/>
      <c r="V131" s="304"/>
      <c r="W131" s="304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46"/>
      <c r="U132" s="46"/>
      <c r="V132" s="304"/>
      <c r="W132" s="304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46"/>
      <c r="U133" s="46"/>
      <c r="V133" s="304"/>
      <c r="W133" s="304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46"/>
      <c r="U134" s="46"/>
      <c r="V134" s="304"/>
      <c r="W134" s="304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46"/>
      <c r="U135" s="46"/>
      <c r="V135" s="304"/>
      <c r="W135" s="304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46"/>
      <c r="U136" s="46"/>
      <c r="V136" s="304"/>
      <c r="W136" s="304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46"/>
      <c r="U137" s="46"/>
      <c r="V137" s="304"/>
      <c r="W137" s="304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46"/>
      <c r="U138" s="46"/>
      <c r="V138" s="304"/>
      <c r="W138" s="304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46"/>
      <c r="U139" s="46"/>
      <c r="V139" s="304"/>
      <c r="W139" s="304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46"/>
      <c r="U140" s="46"/>
      <c r="V140" s="304"/>
      <c r="W140" s="304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46"/>
      <c r="U141" s="46"/>
      <c r="V141" s="304"/>
      <c r="W141" s="304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46"/>
      <c r="U142" s="46"/>
      <c r="V142" s="304"/>
      <c r="W142" s="304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46"/>
      <c r="U143" s="46"/>
      <c r="V143" s="304"/>
      <c r="W143" s="304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46"/>
      <c r="U144" s="46"/>
      <c r="V144" s="304"/>
      <c r="W144" s="304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46"/>
      <c r="U145" s="46"/>
      <c r="V145" s="304"/>
      <c r="W145" s="304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46"/>
      <c r="U146" s="46"/>
      <c r="V146" s="304"/>
      <c r="W146" s="304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46"/>
      <c r="U147" s="46"/>
      <c r="V147" s="304"/>
      <c r="W147" s="304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46"/>
      <c r="U148" s="46"/>
      <c r="V148" s="304"/>
      <c r="W148" s="304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46"/>
      <c r="U149" s="46"/>
      <c r="V149" s="304"/>
      <c r="W149" s="304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46"/>
      <c r="U150" s="46"/>
      <c r="V150" s="304"/>
      <c r="W150" s="304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46"/>
      <c r="U151" s="46"/>
      <c r="V151" s="304"/>
      <c r="W151" s="304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46"/>
      <c r="U152" s="46"/>
      <c r="V152" s="304"/>
      <c r="W152" s="304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46"/>
      <c r="U153" s="46"/>
      <c r="V153" s="304"/>
      <c r="W153" s="304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46"/>
      <c r="U154" s="46"/>
      <c r="V154" s="304"/>
      <c r="W154" s="304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46"/>
      <c r="U155" s="46"/>
      <c r="V155" s="304"/>
      <c r="W155" s="304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46"/>
      <c r="U156" s="46"/>
      <c r="V156" s="304"/>
      <c r="W156" s="304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46"/>
      <c r="U157" s="46"/>
      <c r="V157" s="304"/>
      <c r="W157" s="304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46"/>
      <c r="U158" s="46"/>
      <c r="V158" s="304"/>
      <c r="W158" s="304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46"/>
      <c r="U159" s="46"/>
      <c r="V159" s="304"/>
      <c r="W159" s="304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46"/>
      <c r="U160" s="46"/>
      <c r="V160" s="304"/>
      <c r="W160" s="304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46"/>
      <c r="U161" s="46"/>
      <c r="V161" s="304"/>
      <c r="W161" s="304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46"/>
      <c r="U162" s="46"/>
      <c r="V162" s="304"/>
      <c r="W162" s="304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46"/>
      <c r="U163" s="46"/>
      <c r="V163" s="304"/>
      <c r="W163" s="304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46"/>
      <c r="U164" s="46"/>
      <c r="V164" s="304"/>
      <c r="W164" s="304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46"/>
      <c r="U165" s="46"/>
      <c r="V165" s="304"/>
      <c r="W165" s="304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46"/>
      <c r="U166" s="46"/>
      <c r="V166" s="304"/>
      <c r="W166" s="304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46"/>
      <c r="U167" s="46"/>
      <c r="V167" s="304"/>
      <c r="W167" s="304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46"/>
      <c r="U168" s="46"/>
      <c r="V168" s="304"/>
      <c r="W168" s="304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46"/>
      <c r="U169" s="46"/>
      <c r="V169" s="304"/>
      <c r="W169" s="304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46"/>
      <c r="U170" s="46"/>
      <c r="V170" s="304"/>
      <c r="W170" s="304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46"/>
      <c r="U171" s="46"/>
      <c r="V171" s="304"/>
      <c r="W171" s="304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46"/>
      <c r="U172" s="46"/>
      <c r="V172" s="304"/>
      <c r="W172" s="304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46"/>
      <c r="U173" s="46"/>
      <c r="V173" s="304"/>
      <c r="W173" s="304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46"/>
      <c r="U174" s="46"/>
      <c r="V174" s="304"/>
      <c r="W174" s="304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46"/>
      <c r="U175" s="46"/>
      <c r="V175" s="304"/>
      <c r="W175" s="304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46"/>
      <c r="U176" s="46"/>
      <c r="V176" s="304"/>
      <c r="W176" s="304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46"/>
      <c r="U177" s="46"/>
      <c r="V177" s="304"/>
      <c r="W177" s="304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46"/>
      <c r="U178" s="46"/>
      <c r="V178" s="304"/>
      <c r="W178" s="304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46"/>
      <c r="U179" s="46"/>
      <c r="V179" s="304"/>
      <c r="W179" s="304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46"/>
      <c r="U180" s="46"/>
      <c r="V180" s="304"/>
      <c r="W180" s="304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46"/>
      <c r="U181" s="46"/>
      <c r="V181" s="304"/>
      <c r="W181" s="304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46"/>
      <c r="U182" s="46"/>
      <c r="V182" s="304"/>
      <c r="W182" s="304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46"/>
      <c r="U183" s="46"/>
      <c r="V183" s="304"/>
      <c r="W183" s="304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46"/>
      <c r="U184" s="46"/>
      <c r="V184" s="304"/>
      <c r="W184" s="304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46"/>
      <c r="U185" s="46"/>
      <c r="V185" s="304"/>
      <c r="W185" s="304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46"/>
      <c r="U186" s="46"/>
      <c r="V186" s="304"/>
      <c r="W186" s="304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46"/>
      <c r="U187" s="46"/>
      <c r="V187" s="304"/>
      <c r="W187" s="304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46"/>
      <c r="U188" s="46"/>
      <c r="V188" s="304"/>
      <c r="W188" s="304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46"/>
      <c r="U189" s="46"/>
      <c r="V189" s="304"/>
      <c r="W189" s="304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46"/>
      <c r="U190" s="46"/>
      <c r="V190" s="304"/>
      <c r="W190" s="304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46"/>
      <c r="U191" s="46"/>
      <c r="V191" s="304"/>
      <c r="W191" s="304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46"/>
      <c r="U192" s="46"/>
      <c r="V192" s="304"/>
      <c r="W192" s="304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46"/>
      <c r="U193" s="46"/>
      <c r="V193" s="304"/>
      <c r="W193" s="304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46"/>
      <c r="U194" s="46"/>
      <c r="V194" s="304"/>
      <c r="W194" s="304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46"/>
      <c r="U195" s="46"/>
      <c r="V195" s="304"/>
      <c r="W195" s="304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46"/>
      <c r="U196" s="46"/>
      <c r="V196" s="304"/>
      <c r="W196" s="304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46"/>
      <c r="U197" s="46"/>
      <c r="V197" s="304"/>
      <c r="W197" s="304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46"/>
      <c r="U198" s="46"/>
      <c r="V198" s="304"/>
      <c r="W198" s="304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46"/>
      <c r="U199" s="46"/>
      <c r="V199" s="304"/>
      <c r="W199" s="304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46"/>
      <c r="U200" s="46"/>
      <c r="V200" s="304"/>
      <c r="W200" s="304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46"/>
      <c r="U201" s="46"/>
      <c r="V201" s="304"/>
      <c r="W201" s="304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46"/>
      <c r="U202" s="46"/>
      <c r="V202" s="304"/>
      <c r="W202" s="304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46"/>
      <c r="U203" s="46"/>
      <c r="V203" s="304"/>
      <c r="W203" s="304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46"/>
      <c r="U204" s="46"/>
      <c r="V204" s="304"/>
      <c r="W204" s="304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46"/>
      <c r="U205" s="46"/>
      <c r="V205" s="304"/>
      <c r="W205" s="304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46"/>
      <c r="U206" s="46"/>
      <c r="V206" s="304"/>
      <c r="W206" s="304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46"/>
      <c r="U207" s="46"/>
      <c r="V207" s="304"/>
      <c r="W207" s="304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46"/>
      <c r="U208" s="46"/>
      <c r="V208" s="304"/>
      <c r="W208" s="304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46"/>
      <c r="U209" s="46"/>
      <c r="V209" s="304"/>
      <c r="W209" s="304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46"/>
      <c r="U210" s="46"/>
      <c r="V210" s="304"/>
      <c r="W210" s="304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46"/>
      <c r="U211" s="46"/>
      <c r="V211" s="304"/>
      <c r="W211" s="304"/>
      <c r="X211" s="58"/>
    </row>
    <row r="212" spans="4:26" ht="15.7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328983.49</v>
      </c>
      <c r="V212" s="627">
        <f>SUM(V12:V211)</f>
        <v>0.1995</v>
      </c>
      <c r="W212" s="636"/>
      <c r="X212" s="633"/>
      <c r="Z212" s="634"/>
    </row>
    <row r="213" spans="1:24" ht="15.75">
      <c r="A213" s="59" t="str">
        <f t="shared" si="9"/>
        <v>НИД "Индустриален фонд" АД</v>
      </c>
      <c r="B213" s="59" t="str">
        <f t="shared" si="10"/>
        <v>РГ-05-96</v>
      </c>
      <c r="C213" s="59">
        <f t="shared" si="11"/>
        <v>45199</v>
      </c>
      <c r="D213" s="55">
        <v>201</v>
      </c>
      <c r="E213" s="55" t="s">
        <v>1496</v>
      </c>
      <c r="F213" s="55" t="s">
        <v>1495</v>
      </c>
      <c r="G213" s="56" t="s">
        <v>263</v>
      </c>
      <c r="H213" s="56" t="s">
        <v>318</v>
      </c>
      <c r="I213" s="56" t="s">
        <v>776</v>
      </c>
      <c r="J213" s="56" t="s">
        <v>1519</v>
      </c>
      <c r="K213" s="56" t="s">
        <v>1497</v>
      </c>
      <c r="L213" s="56"/>
      <c r="M213" s="56"/>
      <c r="N213" s="297">
        <v>6000</v>
      </c>
      <c r="O213" s="57" t="s">
        <v>1025</v>
      </c>
      <c r="P213" s="297">
        <v>44.2</v>
      </c>
      <c r="Q213" s="297"/>
      <c r="R213" s="291"/>
      <c r="S213" s="46" t="s">
        <v>1518</v>
      </c>
      <c r="T213" s="46">
        <v>260400</v>
      </c>
      <c r="U213" s="46">
        <v>265200</v>
      </c>
      <c r="V213" s="304">
        <v>0.1607</v>
      </c>
      <c r="W213" s="304">
        <v>0.00092508</v>
      </c>
      <c r="X213" s="58" t="s">
        <v>763</v>
      </c>
    </row>
    <row r="214" spans="1:24" ht="15.75">
      <c r="A214" s="59" t="str">
        <f t="shared" si="9"/>
        <v>НИД "Индустриален фонд" АД</v>
      </c>
      <c r="B214" s="59" t="str">
        <f t="shared" si="10"/>
        <v>РГ-05-96</v>
      </c>
      <c r="C214" s="59">
        <f t="shared" si="11"/>
        <v>45199</v>
      </c>
      <c r="D214" s="55">
        <v>202</v>
      </c>
      <c r="E214" s="55" t="s">
        <v>1503</v>
      </c>
      <c r="F214" s="55" t="s">
        <v>1504</v>
      </c>
      <c r="G214" s="56" t="s">
        <v>263</v>
      </c>
      <c r="H214" s="56" t="s">
        <v>318</v>
      </c>
      <c r="I214" s="56" t="s">
        <v>776</v>
      </c>
      <c r="J214" s="56" t="s">
        <v>1519</v>
      </c>
      <c r="K214" s="56"/>
      <c r="L214" s="56"/>
      <c r="M214" s="56"/>
      <c r="N214" s="297">
        <v>3600</v>
      </c>
      <c r="O214" s="57" t="s">
        <v>1025</v>
      </c>
      <c r="P214" s="297">
        <v>77</v>
      </c>
      <c r="Q214" s="297"/>
      <c r="R214" s="291"/>
      <c r="S214" s="46" t="s">
        <v>1518</v>
      </c>
      <c r="T214" s="46">
        <v>277200</v>
      </c>
      <c r="U214" s="46">
        <v>277200</v>
      </c>
      <c r="V214" s="304">
        <v>0.168</v>
      </c>
      <c r="W214" s="304">
        <v>0.00204744</v>
      </c>
      <c r="X214" s="58" t="s">
        <v>763</v>
      </c>
    </row>
    <row r="215" spans="1:24" ht="15.75">
      <c r="A215" s="59" t="str">
        <f t="shared" si="9"/>
        <v>НИД "Индустриален фонд" АД</v>
      </c>
      <c r="B215" s="59" t="str">
        <f t="shared" si="10"/>
        <v>РГ-05-96</v>
      </c>
      <c r="C215" s="59">
        <f t="shared" si="11"/>
        <v>45199</v>
      </c>
      <c r="D215" s="55">
        <v>203</v>
      </c>
      <c r="E215" s="55" t="s">
        <v>1528</v>
      </c>
      <c r="F215" s="55" t="s">
        <v>1514</v>
      </c>
      <c r="G215" s="56" t="s">
        <v>766</v>
      </c>
      <c r="H215" s="56" t="s">
        <v>383</v>
      </c>
      <c r="I215" s="56" t="s">
        <v>776</v>
      </c>
      <c r="J215" s="56" t="s">
        <v>1522</v>
      </c>
      <c r="K215" s="56" t="s">
        <v>1529</v>
      </c>
      <c r="L215" s="56" t="s">
        <v>1526</v>
      </c>
      <c r="M215" s="56" t="s">
        <v>1523</v>
      </c>
      <c r="N215" s="297">
        <v>155000</v>
      </c>
      <c r="O215" s="57" t="s">
        <v>1085</v>
      </c>
      <c r="P215" s="297">
        <v>1.93646728</v>
      </c>
      <c r="Q215" s="297">
        <v>0.0226143</v>
      </c>
      <c r="R215" s="291">
        <v>1.95583</v>
      </c>
      <c r="S215" s="46" t="s">
        <v>1518</v>
      </c>
      <c r="T215" s="46">
        <v>292903.27</v>
      </c>
      <c r="U215" s="46">
        <v>303657.64</v>
      </c>
      <c r="V215" s="304">
        <v>0.184</v>
      </c>
      <c r="W215" s="304"/>
      <c r="X215" s="58" t="s">
        <v>763</v>
      </c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46"/>
      <c r="U216" s="46"/>
      <c r="V216" s="304"/>
      <c r="W216" s="304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46"/>
      <c r="U217" s="46"/>
      <c r="V217" s="304"/>
      <c r="W217" s="304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46"/>
      <c r="U218" s="46"/>
      <c r="V218" s="304"/>
      <c r="W218" s="304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46"/>
      <c r="U219" s="46"/>
      <c r="V219" s="304"/>
      <c r="W219" s="304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46"/>
      <c r="U220" s="46"/>
      <c r="V220" s="304"/>
      <c r="W220" s="304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46"/>
      <c r="U221" s="46"/>
      <c r="V221" s="304"/>
      <c r="W221" s="304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46"/>
      <c r="U222" s="46"/>
      <c r="V222" s="304"/>
      <c r="W222" s="304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46"/>
      <c r="U223" s="46"/>
      <c r="V223" s="304"/>
      <c r="W223" s="304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46"/>
      <c r="U224" s="46"/>
      <c r="V224" s="304"/>
      <c r="W224" s="304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46"/>
      <c r="U225" s="46"/>
      <c r="V225" s="304"/>
      <c r="W225" s="304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46"/>
      <c r="U226" s="46"/>
      <c r="V226" s="304"/>
      <c r="W226" s="304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46"/>
      <c r="U227" s="46"/>
      <c r="V227" s="304"/>
      <c r="W227" s="304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46"/>
      <c r="U228" s="46"/>
      <c r="V228" s="304"/>
      <c r="W228" s="304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46"/>
      <c r="U229" s="46"/>
      <c r="V229" s="304"/>
      <c r="W229" s="304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46"/>
      <c r="U230" s="46"/>
      <c r="V230" s="304"/>
      <c r="W230" s="304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46"/>
      <c r="U231" s="46"/>
      <c r="V231" s="304"/>
      <c r="W231" s="304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46"/>
      <c r="U232" s="46"/>
      <c r="V232" s="304"/>
      <c r="W232" s="304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46"/>
      <c r="U233" s="46"/>
      <c r="V233" s="304"/>
      <c r="W233" s="304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46"/>
      <c r="U234" s="46"/>
      <c r="V234" s="304"/>
      <c r="W234" s="304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46"/>
      <c r="U235" s="46"/>
      <c r="V235" s="304"/>
      <c r="W235" s="304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46"/>
      <c r="U236" s="46"/>
      <c r="V236" s="304"/>
      <c r="W236" s="304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46"/>
      <c r="U237" s="46"/>
      <c r="V237" s="304"/>
      <c r="W237" s="304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46"/>
      <c r="U238" s="46"/>
      <c r="V238" s="304"/>
      <c r="W238" s="304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46"/>
      <c r="U239" s="46"/>
      <c r="V239" s="304"/>
      <c r="W239" s="304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46"/>
      <c r="U240" s="46"/>
      <c r="V240" s="304"/>
      <c r="W240" s="304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46"/>
      <c r="U241" s="46"/>
      <c r="V241" s="304"/>
      <c r="W241" s="304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46"/>
      <c r="U242" s="46"/>
      <c r="V242" s="304"/>
      <c r="W242" s="304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46"/>
      <c r="U243" s="46"/>
      <c r="V243" s="304"/>
      <c r="W243" s="304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46"/>
      <c r="U244" s="46"/>
      <c r="V244" s="304"/>
      <c r="W244" s="304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46"/>
      <c r="U245" s="46"/>
      <c r="V245" s="304"/>
      <c r="W245" s="304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46"/>
      <c r="U246" s="46"/>
      <c r="V246" s="304"/>
      <c r="W246" s="304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46"/>
      <c r="U247" s="46"/>
      <c r="V247" s="304"/>
      <c r="W247" s="304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46"/>
      <c r="U248" s="46"/>
      <c r="V248" s="304"/>
      <c r="W248" s="304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46"/>
      <c r="U249" s="46"/>
      <c r="V249" s="304"/>
      <c r="W249" s="304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46"/>
      <c r="U250" s="46"/>
      <c r="V250" s="304"/>
      <c r="W250" s="304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46"/>
      <c r="U251" s="46"/>
      <c r="V251" s="304"/>
      <c r="W251" s="304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46"/>
      <c r="U252" s="46"/>
      <c r="V252" s="304"/>
      <c r="W252" s="304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46"/>
      <c r="U253" s="46"/>
      <c r="V253" s="304"/>
      <c r="W253" s="304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46"/>
      <c r="U254" s="46"/>
      <c r="V254" s="304"/>
      <c r="W254" s="304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46"/>
      <c r="U255" s="46"/>
      <c r="V255" s="304"/>
      <c r="W255" s="304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46"/>
      <c r="U256" s="46"/>
      <c r="V256" s="304"/>
      <c r="W256" s="304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46"/>
      <c r="U257" s="46"/>
      <c r="V257" s="304"/>
      <c r="W257" s="304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46"/>
      <c r="U258" s="46"/>
      <c r="V258" s="304"/>
      <c r="W258" s="304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46"/>
      <c r="U259" s="46"/>
      <c r="V259" s="304"/>
      <c r="W259" s="304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46"/>
      <c r="U260" s="46"/>
      <c r="V260" s="304"/>
      <c r="W260" s="304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46"/>
      <c r="U261" s="46"/>
      <c r="V261" s="304"/>
      <c r="W261" s="304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46"/>
      <c r="U262" s="46"/>
      <c r="V262" s="304"/>
      <c r="W262" s="304"/>
      <c r="X262" s="58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846057.64</v>
      </c>
      <c r="V263" s="626">
        <f>SUM(V213:V262)</f>
        <v>0.5126999999999999</v>
      </c>
      <c r="W263" s="624"/>
      <c r="X263" s="625"/>
    </row>
    <row r="264" spans="20:22" ht="15.75">
      <c r="T264" s="152" t="s">
        <v>1474</v>
      </c>
      <c r="U264" s="638">
        <f>U212+U263</f>
        <v>1175041.13</v>
      </c>
      <c r="V264" s="639">
        <f>V212+V263</f>
        <v>0.7121999999999999</v>
      </c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87" t="s">
        <v>1478</v>
      </c>
      <c r="F267" s="687"/>
      <c r="G267" s="687"/>
      <c r="H267" s="687"/>
      <c r="I267" s="687"/>
      <c r="J267" s="687"/>
      <c r="K267" s="687"/>
      <c r="L267" s="687"/>
      <c r="M267" s="687"/>
      <c r="N267" s="687"/>
      <c r="O267" s="589"/>
      <c r="P267" s="589"/>
      <c r="Q267" s="589"/>
      <c r="R267" s="589"/>
      <c r="S267" s="589"/>
      <c r="T267" s="589"/>
      <c r="U267" s="589"/>
    </row>
    <row r="268" spans="5:14" ht="33" customHeight="1">
      <c r="E268" s="687" t="s">
        <v>1469</v>
      </c>
      <c r="F268" s="687"/>
      <c r="G268" s="687"/>
      <c r="H268" s="687"/>
      <c r="I268" s="687"/>
      <c r="J268" s="687"/>
      <c r="K268" s="687"/>
      <c r="L268" s="687"/>
      <c r="M268" s="687"/>
      <c r="N268" s="687"/>
    </row>
    <row r="269" spans="5:21" ht="15.75">
      <c r="E269" s="687" t="s">
        <v>1470</v>
      </c>
      <c r="F269" s="687"/>
      <c r="G269" s="687"/>
      <c r="H269" s="687"/>
      <c r="I269" s="687"/>
      <c r="J269" s="687"/>
      <c r="K269" s="687"/>
      <c r="L269" s="687"/>
      <c r="M269" s="687"/>
      <c r="N269" s="687"/>
      <c r="O269" s="687"/>
      <c r="P269" s="687"/>
      <c r="Q269" s="687"/>
      <c r="R269" s="687"/>
      <c r="S269" s="687"/>
      <c r="T269" s="687"/>
      <c r="U269" s="687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DFCO</dc:creator>
  <cp:keywords/>
  <dc:description/>
  <cp:lastModifiedBy>DFCO</cp:lastModifiedBy>
  <cp:lastPrinted>2023-10-24T11:16:05Z</cp:lastPrinted>
  <dcterms:created xsi:type="dcterms:W3CDTF">2004-03-04T10:58:58Z</dcterms:created>
  <dcterms:modified xsi:type="dcterms:W3CDTF">2023-10-24T11:20:47Z</dcterms:modified>
  <cp:category/>
  <cp:version/>
  <cp:contentType/>
  <cp:contentStatus/>
</cp:coreProperties>
</file>